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tables/table1.xml" ContentType="application/vnd.openxmlformats-officedocument.spreadsheetml.table+xml"/>
  <Override PartName="/xl/drawings/drawing2.xml" ContentType="application/vnd.openxmlformats-officedocument.drawing+xml"/>
  <Override PartName="/xl/comments2.xml" ContentType="application/vnd.openxmlformats-officedocument.spreadsheetml.comments+xml"/>
  <Override PartName="/xl/charts/chart2.xml" ContentType="application/vnd.openxmlformats-officedocument.drawingml.chart+xml"/>
  <Override PartName="/xl/drawings/drawing3.xml" ContentType="application/vnd.openxmlformats-officedocument.drawing+xml"/>
  <Override PartName="/xl/comments3.xml" ContentType="application/vnd.openxmlformats-officedocument.spreadsheetml.comments+xml"/>
  <Override PartName="/xl/charts/chart3.xml" ContentType="application/vnd.openxmlformats-officedocument.drawingml.chart+xml"/>
  <Override PartName="/xl/drawings/drawing4.xml" ContentType="application/vnd.openxmlformats-officedocument.drawing+xml"/>
  <Override PartName="/xl/comments4.xml" ContentType="application/vnd.openxmlformats-officedocument.spreadsheetml.comments+xml"/>
  <Override PartName="/xl/charts/chart4.xml" ContentType="application/vnd.openxmlformats-officedocument.drawingml.chart+xml"/>
  <Override PartName="/xl/drawings/drawing5.xml" ContentType="application/vnd.openxmlformats-officedocument.drawing+xml"/>
  <Override PartName="/xl/comments5.xml" ContentType="application/vnd.openxmlformats-officedocument.spreadsheetml.comments+xml"/>
  <Override PartName="/xl/charts/chart5.xml" ContentType="application/vnd.openxmlformats-officedocument.drawingml.chart+xml"/>
  <Override PartName="/xl/drawings/drawing6.xml" ContentType="application/vnd.openxmlformats-officedocument.drawing+xml"/>
  <Override PartName="/xl/comments6.xml" ContentType="application/vnd.openxmlformats-officedocument.spreadsheetml.comments+xml"/>
  <Override PartName="/xl/charts/chart6.xml" ContentType="application/vnd.openxmlformats-officedocument.drawingml.chart+xml"/>
  <Override PartName="/xl/drawings/drawing7.xml" ContentType="application/vnd.openxmlformats-officedocument.drawing+xml"/>
  <Override PartName="/xl/comments7.xml" ContentType="application/vnd.openxmlformats-officedocument.spreadsheetml.comments+xml"/>
  <Override PartName="/xl/charts/chart7.xml" ContentType="application/vnd.openxmlformats-officedocument.drawingml.chart+xml"/>
  <Override PartName="/xl/drawings/drawing8.xml" ContentType="application/vnd.openxmlformats-officedocument.drawing+xml"/>
  <Override PartName="/xl/comments8.xml" ContentType="application/vnd.openxmlformats-officedocument.spreadsheetml.comments+xml"/>
  <Override PartName="/xl/charts/chart8.xml" ContentType="application/vnd.openxmlformats-officedocument.drawingml.chart+xml"/>
  <Override PartName="/xl/drawings/drawing9.xml" ContentType="application/vnd.openxmlformats-officedocument.drawing+xml"/>
  <Override PartName="/xl/comments9.xml" ContentType="application/vnd.openxmlformats-officedocument.spreadsheetml.comments+xml"/>
  <Override PartName="/xl/charts/chart9.xml" ContentType="application/vnd.openxmlformats-officedocument.drawingml.chart+xml"/>
  <Override PartName="/xl/drawings/drawing10.xml" ContentType="application/vnd.openxmlformats-officedocument.drawing+xml"/>
  <Override PartName="/xl/comments10.xml" ContentType="application/vnd.openxmlformats-officedocument.spreadsheetml.comments+xml"/>
  <Override PartName="/xl/charts/chart10.xml" ContentType="application/vnd.openxmlformats-officedocument.drawingml.chart+xml"/>
  <Override PartName="/xl/drawings/drawing11.xml" ContentType="application/vnd.openxmlformats-officedocument.drawing+xml"/>
  <Override PartName="/xl/comments11.xml" ContentType="application/vnd.openxmlformats-officedocument.spreadsheetml.comments+xml"/>
  <Override PartName="/xl/charts/chart11.xml" ContentType="application/vnd.openxmlformats-officedocument.drawingml.chart+xml"/>
  <Override PartName="/xl/drawings/drawing12.xml" ContentType="application/vnd.openxmlformats-officedocument.drawing+xml"/>
  <Override PartName="/xl/comments12.xml" ContentType="application/vnd.openxmlformats-officedocument.spreadsheetml.comments+xml"/>
  <Override PartName="/xl/charts/chart12.xml" ContentType="application/vnd.openxmlformats-officedocument.drawingml.chart+xml"/>
  <Override PartName="/xl/drawings/drawing13.xml" ContentType="application/vnd.openxmlformats-officedocument.drawing+xml"/>
  <Override PartName="/xl/comments13.xml" ContentType="application/vnd.openxmlformats-officedocument.spreadsheetml.comments+xml"/>
  <Override PartName="/xl/charts/chart13.xml" ContentType="application/vnd.openxmlformats-officedocument.drawingml.chart+xml"/>
  <Override PartName="/xl/drawings/drawing14.xml" ContentType="application/vnd.openxmlformats-officedocument.drawing+xml"/>
  <Override PartName="/xl/comments14.xml" ContentType="application/vnd.openxmlformats-officedocument.spreadsheetml.comments+xml"/>
  <Override PartName="/xl/charts/chart14.xml" ContentType="application/vnd.openxmlformats-officedocument.drawingml.chart+xml"/>
  <Override PartName="/xl/drawings/drawing15.xml" ContentType="application/vnd.openxmlformats-officedocument.drawing+xml"/>
  <Override PartName="/xl/comments15.xml" ContentType="application/vnd.openxmlformats-officedocument.spreadsheetml.comments+xml"/>
  <Override PartName="/xl/charts/chart15.xml" ContentType="application/vnd.openxmlformats-officedocument.drawingml.chart+xml"/>
  <Override PartName="/xl/drawings/drawing16.xml" ContentType="application/vnd.openxmlformats-officedocument.drawing+xml"/>
  <Override PartName="/xl/comments16.xml" ContentType="application/vnd.openxmlformats-officedocument.spreadsheetml.comments+xml"/>
  <Override PartName="/xl/charts/chart16.xml" ContentType="application/vnd.openxmlformats-officedocument.drawingml.chart+xml"/>
  <Override PartName="/xl/drawings/drawing17.xml" ContentType="application/vnd.openxmlformats-officedocument.drawing+xml"/>
  <Override PartName="/xl/comments17.xml" ContentType="application/vnd.openxmlformats-officedocument.spreadsheetml.comments+xml"/>
  <Override PartName="/xl/charts/chart17.xml" ContentType="application/vnd.openxmlformats-officedocument.drawingml.chart+xml"/>
  <Override PartName="/xl/drawings/drawing18.xml" ContentType="application/vnd.openxmlformats-officedocument.drawing+xml"/>
  <Override PartName="/xl/comments18.xml" ContentType="application/vnd.openxmlformats-officedocument.spreadsheetml.comments+xml"/>
  <Override PartName="/xl/charts/chart18.xml" ContentType="application/vnd.openxmlformats-officedocument.drawingml.chart+xml"/>
  <Override PartName="/xl/drawings/drawing19.xml" ContentType="application/vnd.openxmlformats-officedocument.drawing+xml"/>
  <Override PartName="/xl/comments19.xml" ContentType="application/vnd.openxmlformats-officedocument.spreadsheetml.comments+xml"/>
  <Override PartName="/xl/charts/chart19.xml" ContentType="application/vnd.openxmlformats-officedocument.drawingml.chart+xml"/>
  <Override PartName="/xl/drawings/drawing20.xml" ContentType="application/vnd.openxmlformats-officedocument.drawing+xml"/>
  <Override PartName="/xl/comments20.xml" ContentType="application/vnd.openxmlformats-officedocument.spreadsheetml.comments+xml"/>
  <Override PartName="/xl/charts/chart20.xml" ContentType="application/vnd.openxmlformats-officedocument.drawingml.chart+xml"/>
  <Override PartName="/xl/drawings/drawing21.xml" ContentType="application/vnd.openxmlformats-officedocument.drawing+xml"/>
  <Override PartName="/xl/comments21.xml" ContentType="application/vnd.openxmlformats-officedocument.spreadsheetml.comments+xml"/>
  <Override PartName="/xl/charts/chart21.xml" ContentType="application/vnd.openxmlformats-officedocument.drawingml.chart+xml"/>
  <Override PartName="/xl/drawings/drawing22.xml" ContentType="application/vnd.openxmlformats-officedocument.drawing+xml"/>
  <Override PartName="/xl/comments22.xml" ContentType="application/vnd.openxmlformats-officedocument.spreadsheetml.comments+xml"/>
  <Override PartName="/xl/charts/chart22.xml" ContentType="application/vnd.openxmlformats-officedocument.drawingml.chart+xml"/>
  <Override PartName="/xl/drawings/drawing23.xml" ContentType="application/vnd.openxmlformats-officedocument.drawing+xml"/>
  <Override PartName="/xl/comments23.xml" ContentType="application/vnd.openxmlformats-officedocument.spreadsheetml.comments+xml"/>
  <Override PartName="/xl/charts/chart23.xml" ContentType="application/vnd.openxmlformats-officedocument.drawingml.chart+xml"/>
  <Override PartName="/xl/drawings/drawing24.xml" ContentType="application/vnd.openxmlformats-officedocument.drawing+xml"/>
  <Override PartName="/xl/comments24.xml" ContentType="application/vnd.openxmlformats-officedocument.spreadsheetml.comments+xml"/>
  <Override PartName="/xl/charts/chart24.xml" ContentType="application/vnd.openxmlformats-officedocument.drawingml.chart+xml"/>
  <Override PartName="/xl/drawings/drawing25.xml" ContentType="application/vnd.openxmlformats-officedocument.drawing+xml"/>
  <Override PartName="/xl/comments25.xml" ContentType="application/vnd.openxmlformats-officedocument.spreadsheetml.comments+xml"/>
  <Override PartName="/xl/charts/chart25.xml" ContentType="application/vnd.openxmlformats-officedocument.drawingml.chart+xml"/>
  <Override PartName="/xl/drawings/drawing26.xml" ContentType="application/vnd.openxmlformats-officedocument.drawing+xml"/>
  <Override PartName="/xl/comments26.xml" ContentType="application/vnd.openxmlformats-officedocument.spreadsheetml.comments+xml"/>
  <Override PartName="/xl/charts/chart26.xml" ContentType="application/vnd.openxmlformats-officedocument.drawingml.chart+xml"/>
  <Override PartName="/xl/drawings/drawing27.xml" ContentType="application/vnd.openxmlformats-officedocument.drawing+xml"/>
  <Override PartName="/xl/comments27.xml" ContentType="application/vnd.openxmlformats-officedocument.spreadsheetml.comments+xml"/>
  <Override PartName="/xl/charts/chart27.xml" ContentType="application/vnd.openxmlformats-officedocument.drawingml.chart+xml"/>
  <Override PartName="/xl/drawings/drawing28.xml" ContentType="application/vnd.openxmlformats-officedocument.drawing+xml"/>
  <Override PartName="/xl/comments28.xml" ContentType="application/vnd.openxmlformats-officedocument.spreadsheetml.comments+xml"/>
  <Override PartName="/xl/charts/chart28.xml" ContentType="application/vnd.openxmlformats-officedocument.drawingml.chart+xml"/>
  <Override PartName="/xl/drawings/drawing29.xml" ContentType="application/vnd.openxmlformats-officedocument.drawing+xml"/>
  <Override PartName="/xl/comments29.xml" ContentType="application/vnd.openxmlformats-officedocument.spreadsheetml.comments+xml"/>
  <Override PartName="/xl/charts/chart29.xml" ContentType="application/vnd.openxmlformats-officedocument.drawingml.chart+xml"/>
  <Override PartName="/xl/drawings/drawing30.xml" ContentType="application/vnd.openxmlformats-officedocument.drawing+xml"/>
  <Override PartName="/xl/comments30.xml" ContentType="application/vnd.openxmlformats-officedocument.spreadsheetml.comments+xml"/>
  <Override PartName="/xl/charts/chart30.xml" ContentType="application/vnd.openxmlformats-officedocument.drawingml.chart+xml"/>
  <Override PartName="/xl/drawings/drawing31.xml" ContentType="application/vnd.openxmlformats-officedocument.drawing+xml"/>
  <Override PartName="/xl/comments31.xml" ContentType="application/vnd.openxmlformats-officedocument.spreadsheetml.comments+xml"/>
  <Override PartName="/xl/charts/chart31.xml" ContentType="application/vnd.openxmlformats-officedocument.drawingml.chart+xml"/>
  <Override PartName="/xl/drawings/drawing32.xml" ContentType="application/vnd.openxmlformats-officedocument.drawing+xml"/>
  <Override PartName="/xl/comments32.xml" ContentType="application/vnd.openxmlformats-officedocument.spreadsheetml.comments+xml"/>
  <Override PartName="/xl/charts/chart32.xml" ContentType="application/vnd.openxmlformats-officedocument.drawingml.chart+xml"/>
  <Override PartName="/xl/drawings/drawing33.xml" ContentType="application/vnd.openxmlformats-officedocument.drawing+xml"/>
  <Override PartName="/xl/comments33.xml" ContentType="application/vnd.openxmlformats-officedocument.spreadsheetml.comments+xml"/>
  <Override PartName="/xl/charts/chart33.xml" ContentType="application/vnd.openxmlformats-officedocument.drawingml.chart+xml"/>
  <Override PartName="/xl/drawings/drawing34.xml" ContentType="application/vnd.openxmlformats-officedocument.drawing+xml"/>
  <Override PartName="/xl/comments34.xml" ContentType="application/vnd.openxmlformats-officedocument.spreadsheetml.comments+xml"/>
  <Override PartName="/xl/charts/chart34.xml" ContentType="application/vnd.openxmlformats-officedocument.drawingml.chart+xml"/>
  <Override PartName="/xl/drawings/drawing35.xml" ContentType="application/vnd.openxmlformats-officedocument.drawing+xml"/>
  <Override PartName="/xl/comments35.xml" ContentType="application/vnd.openxmlformats-officedocument.spreadsheetml.comments+xml"/>
  <Override PartName="/xl/charts/chart35.xml" ContentType="application/vnd.openxmlformats-officedocument.drawingml.chart+xml"/>
  <Override PartName="/xl/drawings/drawing36.xml" ContentType="application/vnd.openxmlformats-officedocument.drawing+xml"/>
  <Override PartName="/xl/comments36.xml" ContentType="application/vnd.openxmlformats-officedocument.spreadsheetml.comments+xml"/>
  <Override PartName="/xl/charts/chart36.xml" ContentType="application/vnd.openxmlformats-officedocument.drawingml.chart+xml"/>
  <Override PartName="/xl/drawings/drawing37.xml" ContentType="application/vnd.openxmlformats-officedocument.drawing+xml"/>
  <Override PartName="/xl/comments37.xml" ContentType="application/vnd.openxmlformats-officedocument.spreadsheetml.comments+xml"/>
  <Override PartName="/xl/charts/chart37.xml" ContentType="application/vnd.openxmlformats-officedocument.drawingml.chart+xml"/>
  <Override PartName="/xl/drawings/drawing38.xml" ContentType="application/vnd.openxmlformats-officedocument.drawing+xml"/>
  <Override PartName="/xl/comments38.xml" ContentType="application/vnd.openxmlformats-officedocument.spreadsheetml.comments+xml"/>
  <Override PartName="/xl/charts/chart38.xml" ContentType="application/vnd.openxmlformats-officedocument.drawingml.chart+xml"/>
  <Override PartName="/xl/drawings/drawing39.xml" ContentType="application/vnd.openxmlformats-officedocument.drawing+xml"/>
  <Override PartName="/xl/comments39.xml" ContentType="application/vnd.openxmlformats-officedocument.spreadsheetml.comments+xml"/>
  <Override PartName="/xl/charts/chart39.xml" ContentType="application/vnd.openxmlformats-officedocument.drawingml.chart+xml"/>
  <Override PartName="/xl/drawings/drawing40.xml" ContentType="application/vnd.openxmlformats-officedocument.drawing+xml"/>
  <Override PartName="/xl/comments40.xml" ContentType="application/vnd.openxmlformats-officedocument.spreadsheetml.comments+xml"/>
  <Override PartName="/xl/charts/chart40.xml" ContentType="application/vnd.openxmlformats-officedocument.drawingml.chart+xml"/>
  <Override PartName="/xl/drawings/drawing41.xml" ContentType="application/vnd.openxmlformats-officedocument.drawing+xml"/>
  <Override PartName="/xl/comments41.xml" ContentType="application/vnd.openxmlformats-officedocument.spreadsheetml.comments+xml"/>
  <Override PartName="/xl/charts/chart41.xml" ContentType="application/vnd.openxmlformats-officedocument.drawingml.chart+xml"/>
  <Override PartName="/xl/drawings/drawing42.xml" ContentType="application/vnd.openxmlformats-officedocument.drawing+xml"/>
  <Override PartName="/xl/comments42.xml" ContentType="application/vnd.openxmlformats-officedocument.spreadsheetml.comments+xml"/>
  <Override PartName="/xl/charts/chart42.xml" ContentType="application/vnd.openxmlformats-officedocument.drawingml.chart+xml"/>
  <Override PartName="/xl/drawings/drawing43.xml" ContentType="application/vnd.openxmlformats-officedocument.drawing+xml"/>
  <Override PartName="/xl/comments43.xml" ContentType="application/vnd.openxmlformats-officedocument.spreadsheetml.comments+xml"/>
  <Override PartName="/xl/charts/chart43.xml" ContentType="application/vnd.openxmlformats-officedocument.drawingml.chart+xml"/>
  <Override PartName="/xl/drawings/drawing44.xml" ContentType="application/vnd.openxmlformats-officedocument.drawing+xml"/>
  <Override PartName="/xl/comments44.xml" ContentType="application/vnd.openxmlformats-officedocument.spreadsheetml.comments+xml"/>
  <Override PartName="/xl/charts/chart44.xml" ContentType="application/vnd.openxmlformats-officedocument.drawingml.chart+xml"/>
  <Override PartName="/xl/drawings/drawing45.xml" ContentType="application/vnd.openxmlformats-officedocument.drawing+xml"/>
  <Override PartName="/xl/comments45.xml" ContentType="application/vnd.openxmlformats-officedocument.spreadsheetml.comments+xml"/>
  <Override PartName="/xl/charts/chart45.xml" ContentType="application/vnd.openxmlformats-officedocument.drawingml.chart+xml"/>
  <Override PartName="/xl/drawings/drawing46.xml" ContentType="application/vnd.openxmlformats-officedocument.drawing+xml"/>
  <Override PartName="/xl/comments46.xml" ContentType="application/vnd.openxmlformats-officedocument.spreadsheetml.comments+xml"/>
  <Override PartName="/xl/charts/chart46.xml" ContentType="application/vnd.openxmlformats-officedocument.drawingml.chart+xml"/>
  <Override PartName="/xl/drawings/drawing47.xml" ContentType="application/vnd.openxmlformats-officedocument.drawing+xml"/>
  <Override PartName="/xl/comments47.xml" ContentType="application/vnd.openxmlformats-officedocument.spreadsheetml.comments+xml"/>
  <Override PartName="/xl/charts/chart47.xml" ContentType="application/vnd.openxmlformats-officedocument.drawingml.chart+xml"/>
  <Override PartName="/xl/drawings/drawing48.xml" ContentType="application/vnd.openxmlformats-officedocument.drawing+xml"/>
  <Override PartName="/xl/comments48.xml" ContentType="application/vnd.openxmlformats-officedocument.spreadsheetml.comments+xml"/>
  <Override PartName="/xl/charts/chart48.xml" ContentType="application/vnd.openxmlformats-officedocument.drawingml.chart+xml"/>
  <Override PartName="/xl/drawings/drawing49.xml" ContentType="application/vnd.openxmlformats-officedocument.drawing+xml"/>
  <Override PartName="/xl/comments49.xml" ContentType="application/vnd.openxmlformats-officedocument.spreadsheetml.comments+xml"/>
  <Override PartName="/xl/charts/chart49.xml" ContentType="application/vnd.openxmlformats-officedocument.drawingml.chart+xml"/>
  <Override PartName="/xl/drawings/drawing50.xml" ContentType="application/vnd.openxmlformats-officedocument.drawing+xml"/>
  <Override PartName="/xl/comments50.xml" ContentType="application/vnd.openxmlformats-officedocument.spreadsheetml.comments+xml"/>
  <Override PartName="/xl/charts/chart50.xml" ContentType="application/vnd.openxmlformats-officedocument.drawingml.chart+xml"/>
  <Override PartName="/xl/drawings/drawing51.xml" ContentType="application/vnd.openxmlformats-officedocument.drawing+xml"/>
  <Override PartName="/xl/comments51.xml" ContentType="application/vnd.openxmlformats-officedocument.spreadsheetml.comments+xml"/>
  <Override PartName="/xl/charts/chart51.xml" ContentType="application/vnd.openxmlformats-officedocument.drawingml.chart+xml"/>
  <Override PartName="/xl/drawings/drawing52.xml" ContentType="application/vnd.openxmlformats-officedocument.drawing+xml"/>
  <Override PartName="/xl/comments52.xml" ContentType="application/vnd.openxmlformats-officedocument.spreadsheetml.comments+xml"/>
  <Override PartName="/xl/charts/chart52.xml" ContentType="application/vnd.openxmlformats-officedocument.drawingml.chart+xml"/>
  <Override PartName="/xl/drawings/drawing53.xml" ContentType="application/vnd.openxmlformats-officedocument.drawing+xml"/>
  <Override PartName="/xl/comments53.xml" ContentType="application/vnd.openxmlformats-officedocument.spreadsheetml.comments+xml"/>
  <Override PartName="/xl/charts/chart53.xml" ContentType="application/vnd.openxmlformats-officedocument.drawingml.chart+xml"/>
  <Override PartName="/xl/drawings/drawing54.xml" ContentType="application/vnd.openxmlformats-officedocument.drawing+xml"/>
  <Override PartName="/xl/comments54.xml" ContentType="application/vnd.openxmlformats-officedocument.spreadsheetml.comments+xml"/>
  <Override PartName="/xl/charts/chart54.xml" ContentType="application/vnd.openxmlformats-officedocument.drawingml.chart+xml"/>
  <Override PartName="/xl/drawings/drawing55.xml" ContentType="application/vnd.openxmlformats-officedocument.drawing+xml"/>
  <Override PartName="/xl/comments55.xml" ContentType="application/vnd.openxmlformats-officedocument.spreadsheetml.comments+xml"/>
  <Override PartName="/xl/charts/chart55.xml" ContentType="application/vnd.openxmlformats-officedocument.drawingml.chart+xml"/>
  <Override PartName="/xl/charts/chart56.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172.23.131.133\Sistema Integrado de Gestion de Calidad y Ambiental\4. Indicadores de Gestión\2022\"/>
    </mc:Choice>
  </mc:AlternateContent>
  <bookViews>
    <workbookView xWindow="0" yWindow="0" windowWidth="28800" windowHeight="11205" tabRatio="692" firstSheet="51" activeTab="55"/>
  </bookViews>
  <sheets>
    <sheet name="INDICADORES DE GESTIÓN " sheetId="1" state="hidden" r:id="rId1"/>
    <sheet name="Hoja1" sheetId="3" state="hidden" r:id="rId2"/>
    <sheet name="PLANEACIÓN PL-IND1" sheetId="4" r:id="rId3"/>
    <sheet name="PLANEACIÓN PL-IND2" sheetId="5" r:id="rId4"/>
    <sheet name="PLANEACIÓN PL-IND3" sheetId="6" r:id="rId5"/>
    <sheet name="PLANEACIÓN PL-IND4" sheetId="7" r:id="rId6"/>
    <sheet name="JURÍDICA GJU-IND1" sheetId="8" r:id="rId7"/>
    <sheet name="JURÍDICA GJU-IND2" sheetId="9" r:id="rId8"/>
    <sheet name="JURÍDICA GJU-IND3" sheetId="10" r:id="rId9"/>
    <sheet name="JURÍDICA GJU-IND4" sheetId="11" r:id="rId10"/>
    <sheet name="JURÍDICA GJU-IND5" sheetId="76" r:id="rId11"/>
    <sheet name="INFORMÁTICA INF-IND1" sheetId="12" r:id="rId12"/>
    <sheet name="INFORMÁTICA INF-IND2" sheetId="67" r:id="rId13"/>
    <sheet name="INFORMÁTICA INF-IND3" sheetId="14" r:id="rId14"/>
    <sheet name="INFORMÁTICA INF-IND4" sheetId="15" r:id="rId15"/>
    <sheet name="GES. DOCUMENTAL GDOC-IND1" sheetId="66" r:id="rId16"/>
    <sheet name="TESORERÍA TES-IND1" sheetId="17" r:id="rId17"/>
    <sheet name="CAJA MENOR CAJA-IND1" sheetId="18" r:id="rId18"/>
    <sheet name="CONTABILIDAD CONT-IND1" sheetId="20" r:id="rId19"/>
    <sheet name="CONTABILIDAD CONT-IND2" sheetId="21" r:id="rId20"/>
    <sheet name="PRESUPUESTO PRE-IND1" sheetId="23" r:id="rId21"/>
    <sheet name="PRESUPUESTO PRE-IND2" sheetId="24" r:id="rId22"/>
    <sheet name="PROYECTOS GPRO-IND1" sheetId="25" r:id="rId23"/>
    <sheet name="PROYECTOS GPRO-IND2" sheetId="27" r:id="rId24"/>
    <sheet name="PROYECTOS GPRO-IND3" sheetId="70" r:id="rId25"/>
    <sheet name="PROYECTOS GPRO-IND4" sheetId="68" r:id="rId26"/>
    <sheet name="PROYECTOS GPRO-IND5" sheetId="69" r:id="rId27"/>
    <sheet name="PROYECTOS GPRO-IND6" sheetId="28" r:id="rId28"/>
    <sheet name="T. HUMANO TH-IND1" sheetId="29" r:id="rId29"/>
    <sheet name="T. HUMANO TH-IND2" sheetId="30" r:id="rId30"/>
    <sheet name="T. HUMANO TH-IND3" sheetId="31" r:id="rId31"/>
    <sheet name="AT. USUARIO ATU-IND1" sheetId="32" r:id="rId32"/>
    <sheet name="AT. USUARIO ATU-IND2" sheetId="33" r:id="rId33"/>
    <sheet name="MANTENIMIENTO MANT-IND1" sheetId="35" r:id="rId34"/>
    <sheet name="MANTENIMIENTO MANT-IND2" sheetId="37" r:id="rId35"/>
    <sheet name="VIVIENDAS VIV-IND1" sheetId="39" r:id="rId36"/>
    <sheet name="VIVIENDAS VIV-IND2" sheetId="40" r:id="rId37"/>
    <sheet name="FINCA RAIZ FIN-IND1" sheetId="41" r:id="rId38"/>
    <sheet name="FINCA RAIZ FIN-IND2" sheetId="48" r:id="rId39"/>
    <sheet name="SER. PUBLICOS SPU-IND1" sheetId="43" r:id="rId40"/>
    <sheet name="SER. PUBLICOS SPU-IND2" sheetId="44" r:id="rId41"/>
    <sheet name="SER. PUBLICOS SPU-IND3" sheetId="45" r:id="rId42"/>
    <sheet name="SER. PUBLICOS SPU-IND4" sheetId="46" r:id="rId43"/>
    <sheet name="SER. PUBLICOS SPU-IND5" sheetId="47" r:id="rId44"/>
    <sheet name="CARTERA CART-IND1" sheetId="49" r:id="rId45"/>
    <sheet name="CONTRATOS ADQ-IND1" sheetId="50" r:id="rId46"/>
    <sheet name="CONTRATOS ADQ-IND2" sheetId="51" r:id="rId47"/>
    <sheet name="ALMACÉN ALM-IND1" sheetId="52" r:id="rId48"/>
    <sheet name="TRANSPORTES TRA-IND1" sheetId="53" r:id="rId49"/>
    <sheet name="TRANSPORTES TRA-IND2" sheetId="54" r:id="rId50"/>
    <sheet name="GESTIÓN INTEGRAL SGA-IND1" sheetId="55" r:id="rId51"/>
    <sheet name="GESTIÓN INTEGRAL SGA-IND2" sheetId="61" r:id="rId52"/>
    <sheet name="GESTIÓN INTEGRAL SGA-IND3" sheetId="62" r:id="rId53"/>
    <sheet name="GESTIÓN INTEGRAL SGA-IND4" sheetId="64" r:id="rId54"/>
    <sheet name="GESTIÓN INTEGRAL SGA-IND5" sheetId="60" r:id="rId55"/>
    <sheet name="ESTADISTICAS DE ACCIDENTALIDAD" sheetId="77" r:id="rId56"/>
    <sheet name="Instructivo" sheetId="2" state="hidden" r:id="rId57"/>
  </sheets>
  <externalReferences>
    <externalReference r:id="rId58"/>
    <externalReference r:id="rId59"/>
    <externalReference r:id="rId60"/>
    <externalReference r:id="rId61"/>
    <externalReference r:id="rId62"/>
    <externalReference r:id="rId63"/>
    <externalReference r:id="rId64"/>
    <externalReference r:id="rId65"/>
  </externalReferences>
  <definedNames>
    <definedName name="_xlnm.Print_Area" localSheetId="47">'ALMACÉN ALM-IND1'!$A$1:$Y$49</definedName>
    <definedName name="_xlnm.Print_Area" localSheetId="31">'AT. USUARIO ATU-IND1'!$A$1:$Y$49</definedName>
    <definedName name="_xlnm.Print_Area" localSheetId="32">'AT. USUARIO ATU-IND2'!$A$1:$Y$49</definedName>
    <definedName name="_xlnm.Print_Area" localSheetId="17">'CAJA MENOR CAJA-IND1'!$A$1:$Y$49</definedName>
    <definedName name="_xlnm.Print_Area" localSheetId="44">'CARTERA CART-IND1'!$A$1:$Y$49</definedName>
    <definedName name="_xlnm.Print_Area" localSheetId="18">'CONTABILIDAD CONT-IND1'!$A$1:$Y$49</definedName>
    <definedName name="_xlnm.Print_Area" localSheetId="19">'CONTABILIDAD CONT-IND2'!$A$1:$Y$49</definedName>
    <definedName name="_xlnm.Print_Area" localSheetId="45">'CONTRATOS ADQ-IND1'!$A$1:$Y$49</definedName>
    <definedName name="_xlnm.Print_Area" localSheetId="46">'CONTRATOS ADQ-IND2'!$A$1:$Y$49</definedName>
    <definedName name="_xlnm.Print_Area" localSheetId="37">'FINCA RAIZ FIN-IND1'!$A$1:$Y$49</definedName>
    <definedName name="_xlnm.Print_Area" localSheetId="38">'FINCA RAIZ FIN-IND2'!$A$1:$Y$49</definedName>
    <definedName name="_xlnm.Print_Area" localSheetId="15">'GES. DOCUMENTAL GDOC-IND1'!$A$1:$Y$49</definedName>
    <definedName name="_xlnm.Print_Area" localSheetId="50">'GESTIÓN INTEGRAL SGA-IND1'!$A$1:$AR$49</definedName>
    <definedName name="_xlnm.Print_Area" localSheetId="51">'GESTIÓN INTEGRAL SGA-IND2'!$A$1:$Y$49</definedName>
    <definedName name="_xlnm.Print_Area" localSheetId="52">'GESTIÓN INTEGRAL SGA-IND3'!$A$1:$Y$49</definedName>
    <definedName name="_xlnm.Print_Area" localSheetId="53">'GESTIÓN INTEGRAL SGA-IND4'!$A$1:$Y$49</definedName>
    <definedName name="_xlnm.Print_Area" localSheetId="54">'GESTIÓN INTEGRAL SGA-IND5'!$A$1:$Y$49</definedName>
    <definedName name="_xlnm.Print_Area" localSheetId="0">'INDICADORES DE GESTIÓN '!$A$1:$Y$49</definedName>
    <definedName name="_xlnm.Print_Area" localSheetId="11">'INFORMÁTICA INF-IND1'!$A$1:$Y$49</definedName>
    <definedName name="_xlnm.Print_Area" localSheetId="12">'INFORMÁTICA INF-IND2'!$A$1:$Y$49</definedName>
    <definedName name="_xlnm.Print_Area" localSheetId="13">'INFORMÁTICA INF-IND3'!$A$1:$Y$49</definedName>
    <definedName name="_xlnm.Print_Area" localSheetId="14">'INFORMÁTICA INF-IND4'!$A$1:$Y$49</definedName>
    <definedName name="_xlnm.Print_Area" localSheetId="6">'JURÍDICA GJU-IND1'!$A$1:$Y$49</definedName>
    <definedName name="_xlnm.Print_Area" localSheetId="7">'JURÍDICA GJU-IND2'!$A$1:$Y$49</definedName>
    <definedName name="_xlnm.Print_Area" localSheetId="8">'JURÍDICA GJU-IND3'!$A$1:$Y$49</definedName>
    <definedName name="_xlnm.Print_Area" localSheetId="9">'JURÍDICA GJU-IND4'!$A$1:$Y$49</definedName>
    <definedName name="_xlnm.Print_Area" localSheetId="10">'JURÍDICA GJU-IND5'!$A$1:$Y$49</definedName>
    <definedName name="_xlnm.Print_Area" localSheetId="33">'MANTENIMIENTO MANT-IND1'!$A$1:$Y$49</definedName>
    <definedName name="_xlnm.Print_Area" localSheetId="34">'MANTENIMIENTO MANT-IND2'!$A$1:$Y$49</definedName>
    <definedName name="_xlnm.Print_Area" localSheetId="2">'PLANEACIÓN PL-IND1'!$A$1:$Y$49</definedName>
    <definedName name="_xlnm.Print_Area" localSheetId="3">'PLANEACIÓN PL-IND2'!$A$1:$Y$49</definedName>
    <definedName name="_xlnm.Print_Area" localSheetId="4">'PLANEACIÓN PL-IND3'!$A$1:$Y$49</definedName>
    <definedName name="_xlnm.Print_Area" localSheetId="5">'PLANEACIÓN PL-IND4'!$A$1:$Y$49</definedName>
    <definedName name="_xlnm.Print_Area" localSheetId="20">'PRESUPUESTO PRE-IND1'!$A$1:$Y$49</definedName>
    <definedName name="_xlnm.Print_Area" localSheetId="21">'PRESUPUESTO PRE-IND2'!$A$1:$Y$49</definedName>
    <definedName name="_xlnm.Print_Area" localSheetId="22">'PROYECTOS GPRO-IND1'!$A$1:$Y$49</definedName>
    <definedName name="_xlnm.Print_Area" localSheetId="23">'PROYECTOS GPRO-IND2'!$A$1:$Y$49</definedName>
    <definedName name="_xlnm.Print_Area" localSheetId="24">'PROYECTOS GPRO-IND3'!$A$1:$Y$49</definedName>
    <definedName name="_xlnm.Print_Area" localSheetId="25">'PROYECTOS GPRO-IND4'!$A$1:$Y$49</definedName>
    <definedName name="_xlnm.Print_Area" localSheetId="26">'PROYECTOS GPRO-IND5'!$A$1:$Y$49</definedName>
    <definedName name="_xlnm.Print_Area" localSheetId="27">'PROYECTOS GPRO-IND6'!$A$1:$Y$49</definedName>
    <definedName name="_xlnm.Print_Area" localSheetId="39">'SER. PUBLICOS SPU-IND1'!$A$1:$Y$49</definedName>
    <definedName name="_xlnm.Print_Area" localSheetId="40">'SER. PUBLICOS SPU-IND2'!$A$1:$Y$49</definedName>
    <definedName name="_xlnm.Print_Area" localSheetId="41">'SER. PUBLICOS SPU-IND3'!$A$1:$Y$49</definedName>
    <definedName name="_xlnm.Print_Area" localSheetId="42">'SER. PUBLICOS SPU-IND4'!$A$1:$Y$49</definedName>
    <definedName name="_xlnm.Print_Area" localSheetId="43">'SER. PUBLICOS SPU-IND5'!$A$1:$Y$49</definedName>
    <definedName name="_xlnm.Print_Area" localSheetId="28">'T. HUMANO TH-IND1'!$A$1:$Y$49</definedName>
    <definedName name="_xlnm.Print_Area" localSheetId="29">'T. HUMANO TH-IND2'!$A$1:$Y$49</definedName>
    <definedName name="_xlnm.Print_Area" localSheetId="30">'T. HUMANO TH-IND3'!$A$1:$Y$49</definedName>
    <definedName name="_xlnm.Print_Area" localSheetId="16">'TESORERÍA TES-IND1'!$A$1:$Y$49</definedName>
    <definedName name="_xlnm.Print_Area" localSheetId="48">'TRANSPORTES TRA-IND1'!$A$1:$Y$49</definedName>
    <definedName name="_xlnm.Print_Area" localSheetId="49">'TRANSPORTES TRA-IND2'!$A$1:$Y$49</definedName>
    <definedName name="_xlnm.Print_Area" localSheetId="35">'VIVIENDAS VIV-IND1'!$A$1:$Y$49</definedName>
    <definedName name="_xlnm.Print_Area" localSheetId="36">'VIVIENDAS VIV-IND2'!$A$1:$Y$49</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I7" i="25" l="1"/>
  <c r="R11" i="77" l="1"/>
  <c r="E60" i="77"/>
  <c r="A58" i="77"/>
  <c r="V21" i="77"/>
  <c r="K60" i="77" s="1"/>
  <c r="K65" i="77" s="1"/>
  <c r="K66" i="77" s="1"/>
  <c r="M21" i="77"/>
  <c r="H21" i="77"/>
  <c r="G21" i="77"/>
  <c r="I21" i="77" s="1"/>
  <c r="F21" i="77"/>
  <c r="C60" i="77" s="1"/>
  <c r="E21" i="77"/>
  <c r="B60" i="77" s="1"/>
  <c r="B21" i="77"/>
  <c r="A60" i="77" s="1"/>
  <c r="V20" i="77"/>
  <c r="T20" i="77"/>
  <c r="Q20" i="77"/>
  <c r="S20" i="77" s="1"/>
  <c r="M20" i="77"/>
  <c r="X20" i="77" s="1"/>
  <c r="I20" i="77"/>
  <c r="W20" i="77" s="1"/>
  <c r="V19" i="77"/>
  <c r="S19" i="77"/>
  <c r="R19" i="77"/>
  <c r="Q19" i="77"/>
  <c r="M19" i="77"/>
  <c r="X19" i="77" s="1"/>
  <c r="I19" i="77"/>
  <c r="T19" i="77" s="1"/>
  <c r="V18" i="77"/>
  <c r="T18" i="77"/>
  <c r="Q18" i="77"/>
  <c r="S18" i="77" s="1"/>
  <c r="M18" i="77"/>
  <c r="X18" i="77" s="1"/>
  <c r="I18" i="77"/>
  <c r="W18" i="77" s="1"/>
  <c r="V17" i="77"/>
  <c r="S17" i="77"/>
  <c r="R17" i="77"/>
  <c r="Q17" i="77"/>
  <c r="M17" i="77"/>
  <c r="X17" i="77" s="1"/>
  <c r="I17" i="77"/>
  <c r="W17" i="77" s="1"/>
  <c r="V16" i="77"/>
  <c r="T16" i="77"/>
  <c r="Q16" i="77"/>
  <c r="S16" i="77" s="1"/>
  <c r="M16" i="77"/>
  <c r="X16" i="77" s="1"/>
  <c r="I16" i="77"/>
  <c r="W16" i="77" s="1"/>
  <c r="V15" i="77"/>
  <c r="S15" i="77"/>
  <c r="R15" i="77"/>
  <c r="U15" i="77" s="1"/>
  <c r="Q15" i="77"/>
  <c r="M15" i="77"/>
  <c r="X15" i="77" s="1"/>
  <c r="I15" i="77"/>
  <c r="T15" i="77" s="1"/>
  <c r="V14" i="77"/>
  <c r="T14" i="77"/>
  <c r="Q14" i="77"/>
  <c r="S14" i="77" s="1"/>
  <c r="M14" i="77"/>
  <c r="X14" i="77" s="1"/>
  <c r="I14" i="77"/>
  <c r="W14" i="77" s="1"/>
  <c r="V13" i="77"/>
  <c r="S13" i="77"/>
  <c r="R13" i="77"/>
  <c r="Q13" i="77"/>
  <c r="M13" i="77"/>
  <c r="X13" i="77" s="1"/>
  <c r="I13" i="77"/>
  <c r="W13" i="77" s="1"/>
  <c r="V12" i="77"/>
  <c r="T12" i="77"/>
  <c r="Q12" i="77"/>
  <c r="S12" i="77" s="1"/>
  <c r="M12" i="77"/>
  <c r="X12" i="77" s="1"/>
  <c r="I12" i="77"/>
  <c r="W12" i="77" s="1"/>
  <c r="V11" i="77"/>
  <c r="Q11" i="77"/>
  <c r="S11" i="77" s="1"/>
  <c r="M11" i="77"/>
  <c r="X11" i="77" s="1"/>
  <c r="I11" i="77"/>
  <c r="T11" i="77" s="1"/>
  <c r="V10" i="77"/>
  <c r="T10" i="77"/>
  <c r="Q10" i="77"/>
  <c r="S10" i="77" s="1"/>
  <c r="M10" i="77"/>
  <c r="X10" i="77" s="1"/>
  <c r="I10" i="77"/>
  <c r="W10" i="77" s="1"/>
  <c r="V9" i="77"/>
  <c r="S9" i="77"/>
  <c r="R9" i="77"/>
  <c r="U9" i="77" s="1"/>
  <c r="Q9" i="77"/>
  <c r="W9" i="77" s="1"/>
  <c r="M9" i="77"/>
  <c r="X9" i="77" s="1"/>
  <c r="I9" i="77"/>
  <c r="T9" i="77" s="1"/>
  <c r="D60" i="77" l="1"/>
  <c r="W21" i="77"/>
  <c r="L60" i="77" s="1"/>
  <c r="L65" i="77" s="1"/>
  <c r="L66" i="77" s="1"/>
  <c r="U11" i="77"/>
  <c r="X21" i="77"/>
  <c r="M60" i="77" s="1"/>
  <c r="M65" i="77" s="1"/>
  <c r="M66" i="77" s="1"/>
  <c r="U13" i="77"/>
  <c r="U19" i="77"/>
  <c r="W19" i="77"/>
  <c r="W11" i="77"/>
  <c r="W15" i="77"/>
  <c r="R10" i="77"/>
  <c r="U10" i="77" s="1"/>
  <c r="T13" i="77"/>
  <c r="R14" i="77"/>
  <c r="U14" i="77" s="1"/>
  <c r="T17" i="77"/>
  <c r="U17" i="77" s="1"/>
  <c r="R18" i="77"/>
  <c r="U18" i="77" s="1"/>
  <c r="Q21" i="77"/>
  <c r="F60" i="77" s="1"/>
  <c r="R21" i="77"/>
  <c r="R12" i="77"/>
  <c r="U12" i="77" s="1"/>
  <c r="R16" i="77"/>
  <c r="U16" i="77" s="1"/>
  <c r="R20" i="77"/>
  <c r="U20" i="77" s="1"/>
  <c r="S21" i="77"/>
  <c r="H60" i="77" s="1"/>
  <c r="H65" i="77" s="1"/>
  <c r="H66" i="77" s="1"/>
  <c r="G60" i="77" l="1"/>
  <c r="G65" i="77" s="1"/>
  <c r="G66" i="77" s="1"/>
  <c r="T21" i="77"/>
  <c r="I60" i="77" s="1"/>
  <c r="I65" i="77" s="1"/>
  <c r="I66" i="77" s="1"/>
  <c r="U21" i="77" l="1"/>
  <c r="J60" i="77" s="1"/>
  <c r="J65" i="77" s="1"/>
  <c r="J66" i="77" s="1"/>
  <c r="AP21" i="12" l="1"/>
  <c r="AR21" i="12"/>
  <c r="AP15" i="12"/>
  <c r="AP19" i="12"/>
  <c r="AR7" i="12"/>
  <c r="AR11" i="12"/>
  <c r="AR15" i="12"/>
  <c r="AP18" i="66" l="1"/>
  <c r="AP17" i="66"/>
  <c r="AP16" i="66"/>
  <c r="AP17" i="32" l="1"/>
  <c r="AP15" i="76" l="1"/>
  <c r="AP19" i="76"/>
  <c r="AP11" i="76"/>
  <c r="AP7" i="76"/>
  <c r="D24" i="76"/>
  <c r="D23" i="76"/>
  <c r="E27" i="76"/>
  <c r="E37" i="76" l="1"/>
  <c r="E36" i="76"/>
  <c r="E35" i="76"/>
  <c r="E34" i="76"/>
  <c r="E33" i="76"/>
  <c r="E32" i="76"/>
  <c r="E31" i="76"/>
  <c r="E30" i="76"/>
  <c r="E29" i="76"/>
  <c r="E28" i="76"/>
  <c r="C27" i="76"/>
  <c r="AY16" i="37" l="1"/>
  <c r="AP18" i="37" s="1"/>
  <c r="AL15" i="37"/>
  <c r="AP15" i="37" s="1"/>
  <c r="AR15" i="37" l="1"/>
  <c r="AI16" i="37"/>
  <c r="AP16" i="37" l="1"/>
  <c r="AI17" i="37"/>
  <c r="AP17" i="37" s="1"/>
  <c r="AL17" i="68" l="1"/>
  <c r="AL16" i="68" l="1"/>
  <c r="AP15" i="66" l="1"/>
  <c r="D23" i="37" l="1"/>
  <c r="D24" i="37"/>
  <c r="AZ11" i="33" l="1"/>
  <c r="AZ10" i="33"/>
  <c r="AZ9" i="33"/>
  <c r="AZ8" i="33"/>
  <c r="AZ7" i="33"/>
  <c r="AZ6" i="33"/>
  <c r="AZ5" i="33"/>
  <c r="AZ4" i="33"/>
  <c r="AY13" i="32"/>
  <c r="AY12" i="32"/>
  <c r="AY11" i="32"/>
  <c r="AY10" i="32"/>
  <c r="AY9" i="32"/>
  <c r="AY8" i="32"/>
  <c r="AY7" i="32"/>
  <c r="AY6" i="32"/>
  <c r="AY5" i="32"/>
  <c r="AY4" i="32"/>
  <c r="AP7" i="32"/>
  <c r="AW18" i="25"/>
  <c r="AL15" i="25"/>
  <c r="D27" i="41" l="1"/>
  <c r="D24" i="41"/>
  <c r="D23" i="41"/>
  <c r="AP15" i="39"/>
  <c r="N24" i="33"/>
  <c r="D24" i="33"/>
  <c r="N23" i="33"/>
  <c r="D23" i="33"/>
  <c r="N23" i="32"/>
  <c r="D23" i="32"/>
  <c r="N24" i="32"/>
  <c r="D24" i="32"/>
  <c r="T24" i="31"/>
  <c r="C36" i="31" s="1"/>
  <c r="N24" i="31"/>
  <c r="G24" i="31"/>
  <c r="C30" i="31" s="1"/>
  <c r="D24" i="31"/>
  <c r="T23" i="31"/>
  <c r="N23" i="31"/>
  <c r="G23" i="31"/>
  <c r="D23" i="31"/>
  <c r="C27" i="31" s="1"/>
  <c r="D23" i="30"/>
  <c r="D24" i="30"/>
  <c r="T24" i="29"/>
  <c r="N24" i="29"/>
  <c r="C33" i="29" s="1"/>
  <c r="G24" i="29"/>
  <c r="D24" i="29"/>
  <c r="T23" i="29"/>
  <c r="N23" i="29"/>
  <c r="G23" i="29"/>
  <c r="C30" i="29" s="1"/>
  <c r="D23" i="29"/>
  <c r="C27" i="29" s="1"/>
  <c r="AP15" i="23"/>
  <c r="T23" i="66"/>
  <c r="N23" i="66"/>
  <c r="G23" i="66"/>
  <c r="D23" i="66"/>
  <c r="D24" i="66"/>
  <c r="T24" i="15"/>
  <c r="N24" i="15"/>
  <c r="G24" i="15"/>
  <c r="D24" i="15"/>
  <c r="T23" i="15"/>
  <c r="N23" i="15"/>
  <c r="G23" i="15"/>
  <c r="D23" i="15"/>
  <c r="T24" i="14"/>
  <c r="N24" i="14"/>
  <c r="G24" i="14"/>
  <c r="D24" i="14"/>
  <c r="T23" i="14"/>
  <c r="N23" i="14"/>
  <c r="G23" i="14"/>
  <c r="D23" i="14"/>
  <c r="T24" i="11"/>
  <c r="N24" i="11"/>
  <c r="G24" i="11"/>
  <c r="D24" i="11"/>
  <c r="T23" i="11"/>
  <c r="N23" i="11"/>
  <c r="G23" i="11"/>
  <c r="D23" i="11"/>
  <c r="T24" i="10"/>
  <c r="N24" i="10"/>
  <c r="G24" i="10"/>
  <c r="D24" i="10"/>
  <c r="T23" i="10"/>
  <c r="N23" i="10"/>
  <c r="G23" i="10"/>
  <c r="D23" i="10"/>
  <c r="T24" i="9"/>
  <c r="N24" i="9"/>
  <c r="G24" i="9"/>
  <c r="D24" i="9"/>
  <c r="T23" i="9"/>
  <c r="N23" i="9"/>
  <c r="G23" i="9"/>
  <c r="D23" i="9"/>
  <c r="T24" i="8"/>
  <c r="N24" i="8"/>
  <c r="G24" i="8"/>
  <c r="D24" i="8"/>
  <c r="T23" i="8"/>
  <c r="N23" i="8"/>
  <c r="G23" i="8"/>
  <c r="D23" i="8"/>
  <c r="Q23" i="6"/>
  <c r="J23" i="6"/>
  <c r="D23" i="6"/>
  <c r="T24" i="7"/>
  <c r="N24" i="7"/>
  <c r="G24" i="7"/>
  <c r="D24" i="7"/>
  <c r="T23" i="7"/>
  <c r="N23" i="7"/>
  <c r="G23" i="7"/>
  <c r="D23" i="7"/>
  <c r="T24" i="5"/>
  <c r="N24" i="5"/>
  <c r="G24" i="5"/>
  <c r="D24" i="5"/>
  <c r="T23" i="5"/>
  <c r="N23" i="5"/>
  <c r="G23" i="5"/>
  <c r="D23" i="5"/>
  <c r="T23" i="4"/>
  <c r="N23" i="4"/>
  <c r="G23" i="4"/>
  <c r="D23" i="4"/>
  <c r="T24" i="4"/>
  <c r="N24" i="4"/>
  <c r="G24" i="4"/>
  <c r="D24" i="4"/>
  <c r="E37" i="31"/>
  <c r="E36" i="31"/>
  <c r="D36" i="31"/>
  <c r="E35" i="31"/>
  <c r="E34" i="31"/>
  <c r="E33" i="31"/>
  <c r="D33" i="31"/>
  <c r="E32" i="31"/>
  <c r="E31" i="31"/>
  <c r="E30" i="31"/>
  <c r="D30" i="31"/>
  <c r="E29" i="31"/>
  <c r="E28" i="31"/>
  <c r="E27" i="31"/>
  <c r="D27" i="31"/>
  <c r="AP22" i="31"/>
  <c r="AP21" i="31"/>
  <c r="AP20" i="31"/>
  <c r="AP19" i="31"/>
  <c r="AR19" i="31" s="1"/>
  <c r="AP17" i="31"/>
  <c r="AP16" i="31"/>
  <c r="AP15" i="31"/>
  <c r="AP14" i="31"/>
  <c r="AP13" i="31"/>
  <c r="AP12" i="31"/>
  <c r="AP11" i="31"/>
  <c r="AR11" i="31" s="1"/>
  <c r="AP10" i="31"/>
  <c r="AP9" i="31"/>
  <c r="AP8" i="31"/>
  <c r="AP7" i="31"/>
  <c r="AR7" i="31" s="1"/>
  <c r="E37" i="30"/>
  <c r="E36" i="30"/>
  <c r="D36" i="30"/>
  <c r="E35" i="30"/>
  <c r="E34" i="30"/>
  <c r="E33" i="30"/>
  <c r="D33" i="30"/>
  <c r="E32" i="30"/>
  <c r="E31" i="30"/>
  <c r="E30" i="30"/>
  <c r="D30" i="30"/>
  <c r="E29" i="30"/>
  <c r="E28" i="30"/>
  <c r="E27" i="30"/>
  <c r="D27" i="30"/>
  <c r="C27" i="30"/>
  <c r="T24" i="30"/>
  <c r="C36" i="30" s="1"/>
  <c r="N24" i="30"/>
  <c r="G24" i="30"/>
  <c r="T23" i="30"/>
  <c r="N23" i="30"/>
  <c r="G23" i="30"/>
  <c r="AP22" i="30"/>
  <c r="AP21" i="30"/>
  <c r="AP20" i="30"/>
  <c r="AP19" i="30"/>
  <c r="AR19" i="30" s="1"/>
  <c r="AP18" i="30"/>
  <c r="AP17" i="30"/>
  <c r="AP16" i="30"/>
  <c r="AP15" i="30"/>
  <c r="AP14" i="30"/>
  <c r="AP13" i="30"/>
  <c r="AP12" i="30"/>
  <c r="AP11" i="30"/>
  <c r="AR11" i="30" s="1"/>
  <c r="AP10" i="30"/>
  <c r="AP9" i="30"/>
  <c r="AP8" i="30"/>
  <c r="AR7" i="30"/>
  <c r="AP7" i="30"/>
  <c r="E37" i="29"/>
  <c r="E36" i="29"/>
  <c r="D36" i="29"/>
  <c r="E35" i="29"/>
  <c r="E34" i="29"/>
  <c r="E33" i="29"/>
  <c r="D33" i="29"/>
  <c r="E32" i="29"/>
  <c r="E31" i="29"/>
  <c r="E30" i="29"/>
  <c r="D30" i="29"/>
  <c r="E29" i="29"/>
  <c r="E28" i="29"/>
  <c r="E27" i="29"/>
  <c r="D27" i="29"/>
  <c r="C36" i="29"/>
  <c r="AP22" i="29"/>
  <c r="AP21" i="29"/>
  <c r="AP20" i="29"/>
  <c r="AP19" i="29"/>
  <c r="AR19" i="29" s="1"/>
  <c r="AP18" i="29"/>
  <c r="AP17" i="29"/>
  <c r="AP16" i="29"/>
  <c r="AP15" i="29"/>
  <c r="AP14" i="29"/>
  <c r="AP13" i="29"/>
  <c r="AP12" i="29"/>
  <c r="AP11" i="29"/>
  <c r="AR11" i="29" s="1"/>
  <c r="AP10" i="29"/>
  <c r="AP9" i="29"/>
  <c r="AP8" i="29"/>
  <c r="AR7" i="29"/>
  <c r="AP7" i="29"/>
  <c r="C33" i="31" l="1"/>
  <c r="C33" i="30"/>
  <c r="AR15" i="31"/>
  <c r="C30" i="30"/>
  <c r="AR15" i="30"/>
  <c r="AR15" i="29"/>
  <c r="AP11" i="55"/>
  <c r="AP12" i="55"/>
  <c r="T24" i="67" l="1"/>
  <c r="T23" i="67"/>
  <c r="N23" i="67"/>
  <c r="G23" i="67"/>
  <c r="N24" i="67"/>
  <c r="G24" i="67"/>
  <c r="D24" i="67"/>
  <c r="D23" i="67"/>
  <c r="E37" i="67"/>
  <c r="E36" i="67"/>
  <c r="D36" i="67"/>
  <c r="E35" i="67"/>
  <c r="E34" i="67"/>
  <c r="E33" i="67"/>
  <c r="D33" i="67"/>
  <c r="E32" i="67"/>
  <c r="E31" i="67"/>
  <c r="E30" i="67"/>
  <c r="D30" i="67"/>
  <c r="E29" i="67"/>
  <c r="E28" i="67"/>
  <c r="E27" i="67"/>
  <c r="D27" i="67"/>
  <c r="C27" i="67"/>
  <c r="E37" i="15"/>
  <c r="E36" i="15"/>
  <c r="D36" i="15"/>
  <c r="C36" i="15"/>
  <c r="E35" i="15"/>
  <c r="E34" i="15"/>
  <c r="E33" i="15"/>
  <c r="D33" i="15"/>
  <c r="C33" i="15"/>
  <c r="E32" i="15"/>
  <c r="E31" i="15"/>
  <c r="E30" i="15"/>
  <c r="D30" i="15"/>
  <c r="C30" i="15"/>
  <c r="E29" i="15"/>
  <c r="E28" i="15"/>
  <c r="E27" i="15"/>
  <c r="D27" i="15"/>
  <c r="C27" i="15"/>
  <c r="AP22" i="15"/>
  <c r="AP21" i="15"/>
  <c r="AP20" i="15"/>
  <c r="AP19" i="15"/>
  <c r="AR19" i="15" s="1"/>
  <c r="AP18" i="15"/>
  <c r="AP17" i="15"/>
  <c r="AP16" i="15"/>
  <c r="AP15" i="15"/>
  <c r="AP14" i="15"/>
  <c r="AR11" i="15" s="1"/>
  <c r="E37" i="14"/>
  <c r="E36" i="14"/>
  <c r="D36" i="14"/>
  <c r="C36" i="14"/>
  <c r="E35" i="14"/>
  <c r="E34" i="14"/>
  <c r="E33" i="14"/>
  <c r="D33" i="14"/>
  <c r="C33" i="14"/>
  <c r="E32" i="14"/>
  <c r="E31" i="14"/>
  <c r="E30" i="14"/>
  <c r="D30" i="14"/>
  <c r="C30" i="14"/>
  <c r="E29" i="14"/>
  <c r="E28" i="14"/>
  <c r="E27" i="14"/>
  <c r="D27" i="14"/>
  <c r="C27" i="14"/>
  <c r="AP22" i="14"/>
  <c r="AP21" i="14"/>
  <c r="AP20" i="14"/>
  <c r="AP19" i="14"/>
  <c r="AR19" i="14" s="1"/>
  <c r="AP18" i="14"/>
  <c r="AP17" i="14"/>
  <c r="AP16" i="14"/>
  <c r="AP15" i="14"/>
  <c r="AP14" i="14"/>
  <c r="AP13" i="14"/>
  <c r="AP12" i="14"/>
  <c r="AR11" i="14" s="1"/>
  <c r="AP11" i="14"/>
  <c r="AP10" i="14"/>
  <c r="AP9" i="14"/>
  <c r="AP8" i="14"/>
  <c r="AP7" i="14"/>
  <c r="AR7" i="14" s="1"/>
  <c r="AP22" i="67"/>
  <c r="AP21" i="67"/>
  <c r="AP20" i="67"/>
  <c r="AP19" i="67"/>
  <c r="AR19" i="67" s="1"/>
  <c r="AP18" i="67"/>
  <c r="AP17" i="67"/>
  <c r="AP16" i="67"/>
  <c r="AP15" i="67"/>
  <c r="AP14" i="67"/>
  <c r="AP13" i="67"/>
  <c r="AP12" i="67"/>
  <c r="AP11" i="67"/>
  <c r="AP10" i="67"/>
  <c r="AP9" i="67"/>
  <c r="AP8" i="67"/>
  <c r="AP7" i="67"/>
  <c r="D23" i="12"/>
  <c r="E37" i="12"/>
  <c r="E36" i="12"/>
  <c r="E35" i="12"/>
  <c r="E34" i="12"/>
  <c r="E33" i="12"/>
  <c r="E32" i="12"/>
  <c r="E31" i="12"/>
  <c r="E30" i="12"/>
  <c r="E29" i="12"/>
  <c r="E28" i="12"/>
  <c r="E27" i="12"/>
  <c r="D27" i="12"/>
  <c r="D24" i="12"/>
  <c r="AR15" i="15" l="1"/>
  <c r="C33" i="67"/>
  <c r="C36" i="67"/>
  <c r="AR15" i="67"/>
  <c r="C27" i="12"/>
  <c r="AR7" i="67"/>
  <c r="AR11" i="67"/>
  <c r="AR15" i="14"/>
  <c r="C30" i="67"/>
  <c r="AP22" i="47" l="1"/>
  <c r="AP21" i="47"/>
  <c r="AP20" i="47"/>
  <c r="AP19" i="47"/>
  <c r="AP18" i="47"/>
  <c r="AP17" i="47"/>
  <c r="AP16" i="47"/>
  <c r="AP15" i="47"/>
  <c r="AL12" i="47"/>
  <c r="AL13" i="47" s="1"/>
  <c r="AP11" i="47"/>
  <c r="AP10" i="47"/>
  <c r="AP9" i="47"/>
  <c r="AP8" i="47"/>
  <c r="AP7" i="47"/>
  <c r="AR7" i="47" s="1"/>
  <c r="AP22" i="46"/>
  <c r="AP21" i="46"/>
  <c r="AP20" i="46"/>
  <c r="AP19" i="46"/>
  <c r="AP18" i="46"/>
  <c r="AP17" i="46"/>
  <c r="AP16" i="46"/>
  <c r="AP15" i="46"/>
  <c r="AL12" i="46"/>
  <c r="AP12" i="46" s="1"/>
  <c r="AP11" i="46"/>
  <c r="AL8" i="46"/>
  <c r="AL9" i="46" s="1"/>
  <c r="AP7" i="46"/>
  <c r="AP22" i="45"/>
  <c r="AP21" i="45"/>
  <c r="AP20" i="45"/>
  <c r="AP19" i="45"/>
  <c r="AP18" i="45"/>
  <c r="AP17" i="45"/>
  <c r="AP16" i="45"/>
  <c r="AP15" i="45"/>
  <c r="AL12" i="45"/>
  <c r="AP12" i="45" s="1"/>
  <c r="AP11" i="45"/>
  <c r="AL8" i="45"/>
  <c r="AL9" i="45" s="1"/>
  <c r="AP7" i="45"/>
  <c r="AP22" i="44"/>
  <c r="AP21" i="44"/>
  <c r="AP20" i="44"/>
  <c r="AP19" i="44"/>
  <c r="AP18" i="44"/>
  <c r="AP17" i="44"/>
  <c r="AP16" i="44"/>
  <c r="AP15" i="44"/>
  <c r="AL12" i="44"/>
  <c r="AL13" i="44" s="1"/>
  <c r="AP11" i="44"/>
  <c r="AL8" i="44"/>
  <c r="AL9" i="44" s="1"/>
  <c r="AP7" i="44"/>
  <c r="AP22" i="43"/>
  <c r="AP21" i="43"/>
  <c r="AP20" i="43"/>
  <c r="AP19" i="43"/>
  <c r="AP18" i="43"/>
  <c r="AP17" i="43"/>
  <c r="AP16" i="43"/>
  <c r="AP15" i="43"/>
  <c r="AL12" i="43"/>
  <c r="AL13" i="43" s="1"/>
  <c r="AP11" i="43"/>
  <c r="AL8" i="43"/>
  <c r="AL9" i="43" s="1"/>
  <c r="AP7" i="43"/>
  <c r="AR19" i="44" l="1"/>
  <c r="AR19" i="46"/>
  <c r="AR19" i="47"/>
  <c r="AR19" i="45"/>
  <c r="AR19" i="43"/>
  <c r="AR15" i="43"/>
  <c r="AR15" i="45"/>
  <c r="AR15" i="46"/>
  <c r="AR15" i="44"/>
  <c r="AP12" i="44"/>
  <c r="AR11" i="44" s="1"/>
  <c r="AR15" i="47"/>
  <c r="AL14" i="47"/>
  <c r="AP14" i="47" s="1"/>
  <c r="AP13" i="47"/>
  <c r="AP12" i="47"/>
  <c r="AR11" i="47" s="1"/>
  <c r="AL10" i="46"/>
  <c r="AP10" i="46" s="1"/>
  <c r="AP9" i="46"/>
  <c r="AP8" i="46"/>
  <c r="AR7" i="46" s="1"/>
  <c r="AL13" i="46"/>
  <c r="AL10" i="45"/>
  <c r="AP10" i="45" s="1"/>
  <c r="AP9" i="45"/>
  <c r="AP8" i="45"/>
  <c r="AR7" i="45" s="1"/>
  <c r="AL13" i="45"/>
  <c r="AL10" i="44"/>
  <c r="AP10" i="44" s="1"/>
  <c r="AP9" i="44"/>
  <c r="AL14" i="44"/>
  <c r="AP14" i="44" s="1"/>
  <c r="AP13" i="44"/>
  <c r="AP8" i="44"/>
  <c r="AR7" i="44" s="1"/>
  <c r="AL10" i="43"/>
  <c r="AP10" i="43" s="1"/>
  <c r="AP9" i="43"/>
  <c r="AL14" i="43"/>
  <c r="AP14" i="43" s="1"/>
  <c r="AP13" i="43"/>
  <c r="AP8" i="43"/>
  <c r="AP12" i="43"/>
  <c r="AR11" i="43" s="1"/>
  <c r="AR7" i="43" l="1"/>
  <c r="AP13" i="46"/>
  <c r="AL14" i="46"/>
  <c r="AP14" i="46" s="1"/>
  <c r="AL14" i="45"/>
  <c r="AP14" i="45" s="1"/>
  <c r="AP13" i="45"/>
  <c r="AR11" i="45" l="1"/>
  <c r="AR11" i="46"/>
  <c r="E37" i="33" l="1"/>
  <c r="E36" i="33"/>
  <c r="C36" i="33"/>
  <c r="E35" i="33"/>
  <c r="E34" i="33"/>
  <c r="E33" i="33"/>
  <c r="D33" i="33"/>
  <c r="C33" i="33"/>
  <c r="E32" i="33"/>
  <c r="E31" i="33"/>
  <c r="E30" i="33"/>
  <c r="E29" i="33"/>
  <c r="E28" i="33"/>
  <c r="E27" i="33"/>
  <c r="D27" i="33"/>
  <c r="C27" i="33"/>
  <c r="C27" i="32"/>
  <c r="C33" i="32"/>
  <c r="E37" i="32"/>
  <c r="E36" i="32"/>
  <c r="C36" i="32"/>
  <c r="E35" i="32"/>
  <c r="E34" i="32"/>
  <c r="E33" i="32"/>
  <c r="D33" i="32"/>
  <c r="E32" i="32"/>
  <c r="E31" i="32"/>
  <c r="E30" i="32"/>
  <c r="E29" i="32"/>
  <c r="E28" i="32"/>
  <c r="E27" i="32"/>
  <c r="D27" i="32"/>
  <c r="AP18" i="27"/>
  <c r="AP16" i="28"/>
  <c r="AP17" i="28"/>
  <c r="AP18" i="28"/>
  <c r="T23" i="70"/>
  <c r="N23" i="70"/>
  <c r="C33" i="70" s="1"/>
  <c r="G23" i="70"/>
  <c r="C36" i="70"/>
  <c r="C30" i="70"/>
  <c r="AP18" i="70"/>
  <c r="AR15" i="70" s="1"/>
  <c r="AP17" i="70"/>
  <c r="AP16" i="70"/>
  <c r="AP15" i="70"/>
  <c r="AP22" i="21"/>
  <c r="AP21" i="21"/>
  <c r="AP20" i="21"/>
  <c r="AP19" i="21"/>
  <c r="AR19" i="21" s="1"/>
  <c r="AP18" i="21"/>
  <c r="AP17" i="21"/>
  <c r="AP16" i="21"/>
  <c r="AP15" i="21"/>
  <c r="AP14" i="21"/>
  <c r="AP13" i="21"/>
  <c r="AP12" i="21"/>
  <c r="AP11" i="21"/>
  <c r="AP10" i="21"/>
  <c r="AP9" i="21"/>
  <c r="AP8" i="21"/>
  <c r="AP7" i="21"/>
  <c r="AP22" i="20"/>
  <c r="AP21" i="20"/>
  <c r="AP20" i="20"/>
  <c r="AP19" i="20"/>
  <c r="AR19" i="20" s="1"/>
  <c r="AP18" i="20"/>
  <c r="AP17" i="20"/>
  <c r="AP16" i="20"/>
  <c r="AP15" i="20"/>
  <c r="AP14" i="20"/>
  <c r="AP13" i="20"/>
  <c r="AP12" i="20"/>
  <c r="AR11" i="20"/>
  <c r="AP11" i="20"/>
  <c r="AP10" i="20"/>
  <c r="AP9" i="20"/>
  <c r="AP8" i="20"/>
  <c r="AP7" i="20"/>
  <c r="AR15" i="21" l="1"/>
  <c r="AR15" i="20"/>
  <c r="AR7" i="21"/>
  <c r="AR11" i="21"/>
  <c r="AR7" i="20"/>
  <c r="AP22" i="54"/>
  <c r="AP21" i="54"/>
  <c r="AP20" i="54"/>
  <c r="AR19" i="54"/>
  <c r="AP19" i="54"/>
  <c r="AP18" i="54"/>
  <c r="AP17" i="54"/>
  <c r="AP16" i="54"/>
  <c r="AP15" i="54"/>
  <c r="AP14" i="54"/>
  <c r="AP13" i="54"/>
  <c r="AP12" i="54"/>
  <c r="AP11" i="54"/>
  <c r="AP10" i="54"/>
  <c r="AP9" i="54"/>
  <c r="AP8" i="54"/>
  <c r="AP7" i="54"/>
  <c r="AP22" i="53"/>
  <c r="AP21" i="53"/>
  <c r="AP20" i="53"/>
  <c r="AP19" i="53"/>
  <c r="AR19" i="53" s="1"/>
  <c r="AP18" i="53"/>
  <c r="AP17" i="53"/>
  <c r="AP16" i="53"/>
  <c r="AP15" i="53"/>
  <c r="AP14" i="53"/>
  <c r="AP13" i="53"/>
  <c r="AP12" i="53"/>
  <c r="AP11" i="53"/>
  <c r="AL10" i="53"/>
  <c r="AP10" i="53" s="1"/>
  <c r="AP9" i="53"/>
  <c r="AP8" i="53"/>
  <c r="AP7" i="53"/>
  <c r="AR15" i="54" l="1"/>
  <c r="AR11" i="53"/>
  <c r="AR15" i="53"/>
  <c r="AR7" i="54"/>
  <c r="AR11" i="54"/>
  <c r="AR7" i="53"/>
  <c r="AR7" i="28" l="1"/>
  <c r="AP22" i="69"/>
  <c r="AP21" i="69"/>
  <c r="AP20" i="69"/>
  <c r="AP19" i="69"/>
  <c r="AR19" i="69" s="1"/>
  <c r="AP18" i="69"/>
  <c r="AP16" i="69"/>
  <c r="AP15" i="69"/>
  <c r="AP11" i="69"/>
  <c r="AR11" i="69" s="1"/>
  <c r="AP7" i="69"/>
  <c r="AR7" i="69" s="1"/>
  <c r="AP22" i="68"/>
  <c r="AP21" i="68"/>
  <c r="AP20" i="68"/>
  <c r="AP19" i="68"/>
  <c r="AR19" i="68" s="1"/>
  <c r="AI18" i="68"/>
  <c r="AI17" i="68"/>
  <c r="AI16" i="68"/>
  <c r="AP16" i="68" s="1"/>
  <c r="AL15" i="68"/>
  <c r="AI15" i="68"/>
  <c r="AL11" i="68"/>
  <c r="AI11" i="68"/>
  <c r="AP7" i="68"/>
  <c r="AR7" i="68" s="1"/>
  <c r="AW16" i="25"/>
  <c r="AW15" i="25"/>
  <c r="AW14" i="25"/>
  <c r="AP22" i="70"/>
  <c r="AP21" i="70"/>
  <c r="AP20" i="70"/>
  <c r="AP19" i="70"/>
  <c r="AR19" i="70" s="1"/>
  <c r="AR11" i="70"/>
  <c r="AP11" i="70"/>
  <c r="AP7" i="70"/>
  <c r="AR7" i="70" s="1"/>
  <c r="AP22" i="27"/>
  <c r="AP21" i="27"/>
  <c r="AP20" i="27"/>
  <c r="AP19" i="27"/>
  <c r="AR19" i="27" s="1"/>
  <c r="AP15" i="27"/>
  <c r="AR15" i="27" s="1"/>
  <c r="AR11" i="27"/>
  <c r="AP11" i="27"/>
  <c r="AP7" i="27"/>
  <c r="AR7" i="27" s="1"/>
  <c r="AP22" i="25"/>
  <c r="AP21" i="25"/>
  <c r="AP20" i="25"/>
  <c r="AP19" i="25"/>
  <c r="AR19" i="25" s="1"/>
  <c r="AI18" i="25"/>
  <c r="AI17" i="25"/>
  <c r="AI16" i="25"/>
  <c r="AP16" i="25" s="1"/>
  <c r="AI15" i="25"/>
  <c r="AP15" i="25" s="1"/>
  <c r="AL11" i="25"/>
  <c r="AI11" i="25"/>
  <c r="AL7" i="25"/>
  <c r="AR15" i="69" l="1"/>
  <c r="AP11" i="25"/>
  <c r="AR11" i="25" s="1"/>
  <c r="AV25" i="25"/>
  <c r="AP7" i="25"/>
  <c r="AR7" i="25" s="1"/>
  <c r="AV26" i="25"/>
  <c r="AP11" i="68"/>
  <c r="AR11" i="68" s="1"/>
  <c r="AR15" i="25"/>
  <c r="AP15" i="68"/>
  <c r="AR15" i="68" s="1"/>
  <c r="AP22" i="49" l="1"/>
  <c r="AP21" i="49"/>
  <c r="AP20" i="49"/>
  <c r="AP19" i="49"/>
  <c r="AR19" i="49" s="1"/>
  <c r="AP18" i="49"/>
  <c r="AP17" i="49"/>
  <c r="AP16" i="49"/>
  <c r="AP15" i="49"/>
  <c r="AP14" i="49"/>
  <c r="AP13" i="49"/>
  <c r="AP12" i="49"/>
  <c r="AP11" i="49"/>
  <c r="AR11" i="49" s="1"/>
  <c r="AP10" i="49"/>
  <c r="AP9" i="49"/>
  <c r="AP8" i="49"/>
  <c r="AP7" i="49"/>
  <c r="AR15" i="49" l="1"/>
  <c r="AR7" i="49"/>
  <c r="E37" i="70"/>
  <c r="E36" i="70"/>
  <c r="D36" i="70"/>
  <c r="E35" i="70"/>
  <c r="E34" i="70"/>
  <c r="E33" i="70"/>
  <c r="D33" i="70"/>
  <c r="E32" i="70"/>
  <c r="E31" i="70"/>
  <c r="E30" i="70"/>
  <c r="D30" i="70"/>
  <c r="E29" i="70"/>
  <c r="E28" i="70"/>
  <c r="E27" i="70"/>
  <c r="D27" i="70"/>
  <c r="D23" i="70"/>
  <c r="C27" i="70" s="1"/>
  <c r="E37" i="69"/>
  <c r="E36" i="69"/>
  <c r="D36" i="69"/>
  <c r="E35" i="69"/>
  <c r="E34" i="69"/>
  <c r="E33" i="69"/>
  <c r="D33" i="69"/>
  <c r="E32" i="69"/>
  <c r="E31" i="69"/>
  <c r="E30" i="69"/>
  <c r="D30" i="69"/>
  <c r="E29" i="69"/>
  <c r="E28" i="69"/>
  <c r="E27" i="69"/>
  <c r="D27" i="69"/>
  <c r="T24" i="69"/>
  <c r="N24" i="69"/>
  <c r="G24" i="69"/>
  <c r="D24" i="69"/>
  <c r="T23" i="69"/>
  <c r="N23" i="69"/>
  <c r="G23" i="69"/>
  <c r="D23" i="69"/>
  <c r="C27" i="69" s="1"/>
  <c r="E37" i="68"/>
  <c r="E36" i="68"/>
  <c r="D36" i="68"/>
  <c r="E35" i="68"/>
  <c r="E34" i="68"/>
  <c r="E33" i="68"/>
  <c r="D33" i="68"/>
  <c r="E32" i="68"/>
  <c r="E31" i="68"/>
  <c r="E30" i="68"/>
  <c r="D30" i="68"/>
  <c r="E29" i="68"/>
  <c r="E28" i="68"/>
  <c r="E27" i="68"/>
  <c r="D27" i="68"/>
  <c r="T24" i="68"/>
  <c r="N24" i="68"/>
  <c r="G24" i="68"/>
  <c r="D24" i="68"/>
  <c r="T23" i="68"/>
  <c r="N23" i="68"/>
  <c r="G23" i="68"/>
  <c r="D23" i="68"/>
  <c r="C27" i="68" s="1"/>
  <c r="C30" i="68" l="1"/>
  <c r="C33" i="69"/>
  <c r="C33" i="68"/>
  <c r="C36" i="68"/>
  <c r="C36" i="69"/>
  <c r="C30" i="69"/>
  <c r="E37" i="40" l="1"/>
  <c r="E36" i="40"/>
  <c r="D36" i="40"/>
  <c r="E35" i="40"/>
  <c r="E34" i="40"/>
  <c r="E33" i="40"/>
  <c r="D33" i="40"/>
  <c r="E32" i="40"/>
  <c r="E31" i="40"/>
  <c r="E30" i="40"/>
  <c r="D30" i="40"/>
  <c r="E29" i="40"/>
  <c r="E28" i="40"/>
  <c r="E27" i="40"/>
  <c r="D27" i="40"/>
  <c r="T24" i="40"/>
  <c r="N24" i="40"/>
  <c r="G24" i="40"/>
  <c r="D24" i="40"/>
  <c r="T23" i="40"/>
  <c r="C36" i="40" s="1"/>
  <c r="N23" i="40"/>
  <c r="C33" i="40" s="1"/>
  <c r="G23" i="40"/>
  <c r="D23" i="40"/>
  <c r="C27" i="40" s="1"/>
  <c r="AP22" i="40"/>
  <c r="AP21" i="40"/>
  <c r="AP20" i="40"/>
  <c r="AP19" i="40"/>
  <c r="AR19" i="40" s="1"/>
  <c r="AP18" i="40"/>
  <c r="AP17" i="40"/>
  <c r="AP16" i="40"/>
  <c r="AP15" i="40"/>
  <c r="AP14" i="40"/>
  <c r="AP13" i="40"/>
  <c r="AP12" i="40"/>
  <c r="AP11" i="40"/>
  <c r="AP10" i="40"/>
  <c r="AP9" i="40"/>
  <c r="AP8" i="40"/>
  <c r="AP7" i="40"/>
  <c r="AR7" i="40" s="1"/>
  <c r="E37" i="39"/>
  <c r="E36" i="39"/>
  <c r="D36" i="39"/>
  <c r="E35" i="39"/>
  <c r="E34" i="39"/>
  <c r="E33" i="39"/>
  <c r="D33" i="39"/>
  <c r="E32" i="39"/>
  <c r="E31" i="39"/>
  <c r="E30" i="39"/>
  <c r="D30" i="39"/>
  <c r="E29" i="39"/>
  <c r="E28" i="39"/>
  <c r="E27" i="39"/>
  <c r="D27" i="39"/>
  <c r="T24" i="39"/>
  <c r="N24" i="39"/>
  <c r="G24" i="39"/>
  <c r="D24" i="39"/>
  <c r="T23" i="39"/>
  <c r="N23" i="39"/>
  <c r="G23" i="39"/>
  <c r="C30" i="39" s="1"/>
  <c r="D23" i="39"/>
  <c r="C27" i="39" s="1"/>
  <c r="AP22" i="39"/>
  <c r="AP21" i="39"/>
  <c r="AP20" i="39"/>
  <c r="AP19" i="39"/>
  <c r="AP18" i="39"/>
  <c r="AP17" i="39"/>
  <c r="AP16" i="39"/>
  <c r="AP14" i="39"/>
  <c r="AP13" i="39"/>
  <c r="AP12" i="39"/>
  <c r="AP11" i="39"/>
  <c r="AR11" i="39" s="1"/>
  <c r="AP10" i="39"/>
  <c r="AP9" i="39"/>
  <c r="AP8" i="39"/>
  <c r="AP7" i="39"/>
  <c r="AR7" i="39" s="1"/>
  <c r="AR19" i="39" l="1"/>
  <c r="AR15" i="40"/>
  <c r="C30" i="40"/>
  <c r="C36" i="39"/>
  <c r="AR15" i="39"/>
  <c r="C33" i="39"/>
  <c r="AR11" i="40"/>
  <c r="AP22" i="37"/>
  <c r="AP21" i="37"/>
  <c r="AP20" i="37"/>
  <c r="AR19" i="37"/>
  <c r="AP19" i="37"/>
  <c r="AI12" i="37"/>
  <c r="AP12" i="37" s="1"/>
  <c r="AR11" i="37"/>
  <c r="AP11" i="37"/>
  <c r="AP10" i="37"/>
  <c r="AI9" i="37"/>
  <c r="AP9" i="37" s="1"/>
  <c r="AP8" i="37"/>
  <c r="AI8" i="37"/>
  <c r="AR7" i="37"/>
  <c r="AP7" i="37"/>
  <c r="AI13" i="37" l="1"/>
  <c r="AP13" i="37" s="1"/>
  <c r="AI14" i="37"/>
  <c r="AP14" i="37" s="1"/>
  <c r="AP22" i="35" l="1"/>
  <c r="AP21" i="35"/>
  <c r="AP20" i="35"/>
  <c r="AR19" i="35"/>
  <c r="AP19" i="35"/>
  <c r="AP18" i="35"/>
  <c r="AP17" i="35"/>
  <c r="AP16" i="35"/>
  <c r="AP15" i="35"/>
  <c r="AP14" i="35"/>
  <c r="AP13" i="35"/>
  <c r="AP12" i="35"/>
  <c r="AP11" i="35"/>
  <c r="AP10" i="35"/>
  <c r="AP9" i="35"/>
  <c r="AP8" i="35"/>
  <c r="AP7" i="35"/>
  <c r="AR7" i="35" l="1"/>
  <c r="AR11" i="35"/>
  <c r="AR15" i="35"/>
  <c r="D27" i="23"/>
  <c r="D30" i="23"/>
  <c r="AP8" i="23"/>
  <c r="AP9" i="23"/>
  <c r="AP10" i="23"/>
  <c r="AP7" i="23"/>
  <c r="D23" i="24"/>
  <c r="D23" i="48" l="1"/>
  <c r="D24" i="48"/>
  <c r="AP7" i="51" l="1"/>
  <c r="AR7" i="51" s="1"/>
  <c r="E37" i="64"/>
  <c r="E36" i="64"/>
  <c r="D36" i="64"/>
  <c r="E35" i="64"/>
  <c r="E34" i="64"/>
  <c r="E33" i="64"/>
  <c r="D33" i="64"/>
  <c r="E32" i="64"/>
  <c r="E31" i="64"/>
  <c r="E30" i="64"/>
  <c r="D30" i="64"/>
  <c r="E29" i="64"/>
  <c r="E28" i="64"/>
  <c r="E27" i="64"/>
  <c r="D27" i="64"/>
  <c r="T24" i="64"/>
  <c r="N24" i="64"/>
  <c r="G24" i="64"/>
  <c r="D24" i="64"/>
  <c r="T23" i="64"/>
  <c r="C36" i="64" s="1"/>
  <c r="N23" i="64"/>
  <c r="C33" i="64" s="1"/>
  <c r="G23" i="64"/>
  <c r="C30" i="64" s="1"/>
  <c r="D23" i="64"/>
  <c r="C27" i="64" s="1"/>
  <c r="E37" i="62"/>
  <c r="E36" i="62"/>
  <c r="D36" i="62"/>
  <c r="E35" i="62"/>
  <c r="E34" i="62"/>
  <c r="E33" i="62"/>
  <c r="D33" i="62"/>
  <c r="E32" i="62"/>
  <c r="E31" i="62"/>
  <c r="E30" i="62"/>
  <c r="D30" i="62"/>
  <c r="E29" i="62"/>
  <c r="E28" i="62"/>
  <c r="E27" i="62"/>
  <c r="D27" i="62"/>
  <c r="T24" i="62"/>
  <c r="N24" i="62"/>
  <c r="G24" i="62"/>
  <c r="D24" i="62"/>
  <c r="T23" i="62"/>
  <c r="N23" i="62"/>
  <c r="C33" i="62" s="1"/>
  <c r="G23" i="62"/>
  <c r="C30" i="62" s="1"/>
  <c r="D23" i="62"/>
  <c r="C27" i="62" s="1"/>
  <c r="E37" i="61"/>
  <c r="E36" i="61"/>
  <c r="D36" i="61"/>
  <c r="E35" i="61"/>
  <c r="E34" i="61"/>
  <c r="E33" i="61"/>
  <c r="D33" i="61"/>
  <c r="E32" i="61"/>
  <c r="E31" i="61"/>
  <c r="E30" i="61"/>
  <c r="D30" i="61"/>
  <c r="E29" i="61"/>
  <c r="E28" i="61"/>
  <c r="E27" i="61"/>
  <c r="D27" i="61"/>
  <c r="T24" i="61"/>
  <c r="N24" i="61"/>
  <c r="G24" i="61"/>
  <c r="D24" i="61"/>
  <c r="T23" i="61"/>
  <c r="C36" i="61" s="1"/>
  <c r="N23" i="61"/>
  <c r="G23" i="61"/>
  <c r="C30" i="61" s="1"/>
  <c r="D23" i="61"/>
  <c r="C27" i="61" s="1"/>
  <c r="E37" i="60"/>
  <c r="E36" i="60"/>
  <c r="D36" i="60"/>
  <c r="E35" i="60"/>
  <c r="E34" i="60"/>
  <c r="E33" i="60"/>
  <c r="D33" i="60"/>
  <c r="E32" i="60"/>
  <c r="E31" i="60"/>
  <c r="E30" i="60"/>
  <c r="D30" i="60"/>
  <c r="E29" i="60"/>
  <c r="E28" i="60"/>
  <c r="E27" i="60"/>
  <c r="D27" i="60"/>
  <c r="T24" i="60"/>
  <c r="N24" i="60"/>
  <c r="G24" i="60"/>
  <c r="D24" i="60"/>
  <c r="T23" i="60"/>
  <c r="N23" i="60"/>
  <c r="G23" i="60"/>
  <c r="D23" i="60"/>
  <c r="C27" i="60" s="1"/>
  <c r="E37" i="55"/>
  <c r="E36" i="55"/>
  <c r="D36" i="55"/>
  <c r="E35" i="55"/>
  <c r="E34" i="55"/>
  <c r="E33" i="55"/>
  <c r="D33" i="55"/>
  <c r="E32" i="55"/>
  <c r="E31" i="55"/>
  <c r="E30" i="55"/>
  <c r="D30" i="55"/>
  <c r="E29" i="55"/>
  <c r="E28" i="55"/>
  <c r="E27" i="55"/>
  <c r="D27" i="55"/>
  <c r="T24" i="55"/>
  <c r="N24" i="55"/>
  <c r="G24" i="55"/>
  <c r="D24" i="55"/>
  <c r="T23" i="55"/>
  <c r="N23" i="55"/>
  <c r="G23" i="55"/>
  <c r="D23" i="55"/>
  <c r="E37" i="54"/>
  <c r="E36" i="54"/>
  <c r="D36" i="54"/>
  <c r="E35" i="54"/>
  <c r="E34" i="54"/>
  <c r="E33" i="54"/>
  <c r="D33" i="54"/>
  <c r="E32" i="54"/>
  <c r="E31" i="54"/>
  <c r="E30" i="54"/>
  <c r="D30" i="54"/>
  <c r="E29" i="54"/>
  <c r="E28" i="54"/>
  <c r="E27" i="54"/>
  <c r="D27" i="54"/>
  <c r="T24" i="54"/>
  <c r="N24" i="54"/>
  <c r="G24" i="54"/>
  <c r="D24" i="54"/>
  <c r="T23" i="54"/>
  <c r="N23" i="54"/>
  <c r="G23" i="54"/>
  <c r="D23" i="54"/>
  <c r="E37" i="53"/>
  <c r="E36" i="53"/>
  <c r="D36" i="53"/>
  <c r="E35" i="53"/>
  <c r="E34" i="53"/>
  <c r="E33" i="53"/>
  <c r="D33" i="53"/>
  <c r="E32" i="53"/>
  <c r="E31" i="53"/>
  <c r="E30" i="53"/>
  <c r="D30" i="53"/>
  <c r="E29" i="53"/>
  <c r="E28" i="53"/>
  <c r="E27" i="53"/>
  <c r="D27" i="53"/>
  <c r="T24" i="53"/>
  <c r="N24" i="53"/>
  <c r="G24" i="53"/>
  <c r="D24" i="53"/>
  <c r="T23" i="53"/>
  <c r="C36" i="53" s="1"/>
  <c r="N23" i="53"/>
  <c r="G23" i="53"/>
  <c r="D23" i="53"/>
  <c r="E37" i="52"/>
  <c r="E36" i="52"/>
  <c r="D36" i="52"/>
  <c r="E35" i="52"/>
  <c r="E34" i="52"/>
  <c r="E33" i="52"/>
  <c r="D33" i="52"/>
  <c r="E32" i="52"/>
  <c r="E31" i="52"/>
  <c r="E30" i="52"/>
  <c r="D30" i="52"/>
  <c r="E29" i="52"/>
  <c r="E28" i="52"/>
  <c r="E27" i="52"/>
  <c r="D27" i="52"/>
  <c r="T24" i="52"/>
  <c r="N24" i="52"/>
  <c r="G24" i="52"/>
  <c r="D24" i="52"/>
  <c r="T23" i="52"/>
  <c r="C36" i="52" s="1"/>
  <c r="N23" i="52"/>
  <c r="C33" i="52" s="1"/>
  <c r="G23" i="52"/>
  <c r="C30" i="52" s="1"/>
  <c r="D23" i="52"/>
  <c r="C27" i="52" s="1"/>
  <c r="E37" i="51"/>
  <c r="E36" i="51"/>
  <c r="D36" i="51"/>
  <c r="E35" i="51"/>
  <c r="E34" i="51"/>
  <c r="E33" i="51"/>
  <c r="D33" i="51"/>
  <c r="E32" i="51"/>
  <c r="E31" i="51"/>
  <c r="E30" i="51"/>
  <c r="D30" i="51"/>
  <c r="E29" i="51"/>
  <c r="E28" i="51"/>
  <c r="E27" i="51"/>
  <c r="D27" i="51"/>
  <c r="T24" i="51"/>
  <c r="N24" i="51"/>
  <c r="G24" i="51"/>
  <c r="D24" i="51"/>
  <c r="T23" i="51"/>
  <c r="C36" i="51" s="1"/>
  <c r="N23" i="51"/>
  <c r="C33" i="51" s="1"/>
  <c r="G23" i="51"/>
  <c r="C30" i="51" s="1"/>
  <c r="D23" i="51"/>
  <c r="C27" i="51" s="1"/>
  <c r="E37" i="50"/>
  <c r="E36" i="50"/>
  <c r="D36" i="50"/>
  <c r="E35" i="50"/>
  <c r="E34" i="50"/>
  <c r="E33" i="50"/>
  <c r="D33" i="50"/>
  <c r="E32" i="50"/>
  <c r="E31" i="50"/>
  <c r="E30" i="50"/>
  <c r="D30" i="50"/>
  <c r="E29" i="50"/>
  <c r="E28" i="50"/>
  <c r="E27" i="50"/>
  <c r="D27" i="50"/>
  <c r="T24" i="50"/>
  <c r="N24" i="50"/>
  <c r="G24" i="50"/>
  <c r="D24" i="50"/>
  <c r="T23" i="50"/>
  <c r="C36" i="50" s="1"/>
  <c r="N23" i="50"/>
  <c r="G23" i="50"/>
  <c r="C30" i="50" s="1"/>
  <c r="D23" i="50"/>
  <c r="C27" i="50" s="1"/>
  <c r="E37" i="49"/>
  <c r="E36" i="49"/>
  <c r="D36" i="49"/>
  <c r="E35" i="49"/>
  <c r="E34" i="49"/>
  <c r="E33" i="49"/>
  <c r="D33" i="49"/>
  <c r="E32" i="49"/>
  <c r="E31" i="49"/>
  <c r="E30" i="49"/>
  <c r="D30" i="49"/>
  <c r="E29" i="49"/>
  <c r="E28" i="49"/>
  <c r="E27" i="49"/>
  <c r="D27" i="49"/>
  <c r="T24" i="49"/>
  <c r="N24" i="49"/>
  <c r="G24" i="49"/>
  <c r="D24" i="49"/>
  <c r="T23" i="49"/>
  <c r="N23" i="49"/>
  <c r="G23" i="49"/>
  <c r="C30" i="49" s="1"/>
  <c r="D23" i="49"/>
  <c r="C27" i="49" s="1"/>
  <c r="E37" i="47"/>
  <c r="E36" i="47"/>
  <c r="D36" i="47"/>
  <c r="E35" i="47"/>
  <c r="E34" i="47"/>
  <c r="E33" i="47"/>
  <c r="D33" i="47"/>
  <c r="E32" i="47"/>
  <c r="E31" i="47"/>
  <c r="E30" i="47"/>
  <c r="D30" i="47"/>
  <c r="E29" i="47"/>
  <c r="E28" i="47"/>
  <c r="E27" i="47"/>
  <c r="D27" i="47"/>
  <c r="T24" i="47"/>
  <c r="N24" i="47"/>
  <c r="G24" i="47"/>
  <c r="D24" i="47"/>
  <c r="T23" i="47"/>
  <c r="N23" i="47"/>
  <c r="G23" i="47"/>
  <c r="D23" i="47"/>
  <c r="C27" i="47" s="1"/>
  <c r="E37" i="46"/>
  <c r="E36" i="46"/>
  <c r="D36" i="46"/>
  <c r="E35" i="46"/>
  <c r="E34" i="46"/>
  <c r="E33" i="46"/>
  <c r="D33" i="46"/>
  <c r="E32" i="46"/>
  <c r="E31" i="46"/>
  <c r="E30" i="46"/>
  <c r="D30" i="46"/>
  <c r="E29" i="46"/>
  <c r="E28" i="46"/>
  <c r="E27" i="46"/>
  <c r="D27" i="46"/>
  <c r="T24" i="46"/>
  <c r="N24" i="46"/>
  <c r="G24" i="46"/>
  <c r="D24" i="46"/>
  <c r="T23" i="46"/>
  <c r="N23" i="46"/>
  <c r="G23" i="46"/>
  <c r="D23" i="46"/>
  <c r="C27" i="46" s="1"/>
  <c r="E37" i="45"/>
  <c r="E36" i="45"/>
  <c r="D36" i="45"/>
  <c r="E35" i="45"/>
  <c r="E34" i="45"/>
  <c r="E33" i="45"/>
  <c r="D33" i="45"/>
  <c r="E32" i="45"/>
  <c r="E31" i="45"/>
  <c r="E30" i="45"/>
  <c r="D30" i="45"/>
  <c r="E29" i="45"/>
  <c r="E28" i="45"/>
  <c r="E27" i="45"/>
  <c r="D27" i="45"/>
  <c r="T24" i="45"/>
  <c r="N24" i="45"/>
  <c r="G24" i="45"/>
  <c r="D24" i="45"/>
  <c r="T23" i="45"/>
  <c r="N23" i="45"/>
  <c r="G23" i="45"/>
  <c r="D23" i="45"/>
  <c r="E37" i="44"/>
  <c r="E36" i="44"/>
  <c r="D36" i="44"/>
  <c r="E35" i="44"/>
  <c r="E34" i="44"/>
  <c r="E33" i="44"/>
  <c r="D33" i="44"/>
  <c r="E32" i="44"/>
  <c r="E31" i="44"/>
  <c r="E30" i="44"/>
  <c r="D30" i="44"/>
  <c r="E29" i="44"/>
  <c r="E28" i="44"/>
  <c r="E27" i="44"/>
  <c r="D27" i="44"/>
  <c r="T24" i="44"/>
  <c r="N24" i="44"/>
  <c r="G24" i="44"/>
  <c r="D24" i="44"/>
  <c r="T23" i="44"/>
  <c r="C36" i="44" s="1"/>
  <c r="N23" i="44"/>
  <c r="G23" i="44"/>
  <c r="D23" i="44"/>
  <c r="E37" i="43"/>
  <c r="E36" i="43"/>
  <c r="D36" i="43"/>
  <c r="E35" i="43"/>
  <c r="E34" i="43"/>
  <c r="E33" i="43"/>
  <c r="D33" i="43"/>
  <c r="E32" i="43"/>
  <c r="E31" i="43"/>
  <c r="E30" i="43"/>
  <c r="D30" i="43"/>
  <c r="E29" i="43"/>
  <c r="E28" i="43"/>
  <c r="E27" i="43"/>
  <c r="D27" i="43"/>
  <c r="T24" i="43"/>
  <c r="N24" i="43"/>
  <c r="G24" i="43"/>
  <c r="D24" i="43"/>
  <c r="T23" i="43"/>
  <c r="C36" i="43" s="1"/>
  <c r="N23" i="43"/>
  <c r="C33" i="43" s="1"/>
  <c r="G23" i="43"/>
  <c r="C30" i="43" s="1"/>
  <c r="D23" i="43"/>
  <c r="E37" i="37"/>
  <c r="E36" i="37"/>
  <c r="D36" i="37"/>
  <c r="E35" i="37"/>
  <c r="E34" i="37"/>
  <c r="E33" i="37"/>
  <c r="D33" i="37"/>
  <c r="E32" i="37"/>
  <c r="E31" i="37"/>
  <c r="E30" i="37"/>
  <c r="D30" i="37"/>
  <c r="E29" i="37"/>
  <c r="E28" i="37"/>
  <c r="E27" i="37"/>
  <c r="D27" i="37"/>
  <c r="T24" i="37"/>
  <c r="N24" i="37"/>
  <c r="G24" i="37"/>
  <c r="T23" i="37"/>
  <c r="C36" i="37" s="1"/>
  <c r="N23" i="37"/>
  <c r="C33" i="37" s="1"/>
  <c r="G23" i="37"/>
  <c r="C30" i="37" s="1"/>
  <c r="C27" i="37"/>
  <c r="E37" i="35"/>
  <c r="E36" i="35"/>
  <c r="D36" i="35"/>
  <c r="E35" i="35"/>
  <c r="E34" i="35"/>
  <c r="E33" i="35"/>
  <c r="D33" i="35"/>
  <c r="E32" i="35"/>
  <c r="E31" i="35"/>
  <c r="E30" i="35"/>
  <c r="D30" i="35"/>
  <c r="E29" i="35"/>
  <c r="E28" i="35"/>
  <c r="E27" i="35"/>
  <c r="D27" i="35"/>
  <c r="T24" i="35"/>
  <c r="N24" i="35"/>
  <c r="G24" i="35"/>
  <c r="D24" i="35"/>
  <c r="T23" i="35"/>
  <c r="N23" i="35"/>
  <c r="G23" i="35"/>
  <c r="C30" i="35" s="1"/>
  <c r="D23" i="35"/>
  <c r="C27" i="35" s="1"/>
  <c r="E37" i="28"/>
  <c r="E36" i="28"/>
  <c r="D36" i="28"/>
  <c r="E35" i="28"/>
  <c r="E34" i="28"/>
  <c r="E33" i="28"/>
  <c r="D33" i="28"/>
  <c r="E32" i="28"/>
  <c r="E31" i="28"/>
  <c r="E30" i="28"/>
  <c r="D30" i="28"/>
  <c r="E29" i="28"/>
  <c r="E28" i="28"/>
  <c r="E27" i="28"/>
  <c r="D27" i="28"/>
  <c r="T23" i="28"/>
  <c r="C36" i="28" s="1"/>
  <c r="N23" i="28"/>
  <c r="C33" i="28" s="1"/>
  <c r="G23" i="28"/>
  <c r="C30" i="28" s="1"/>
  <c r="D23" i="28"/>
  <c r="C27" i="28" s="1"/>
  <c r="E37" i="27"/>
  <c r="E36" i="27"/>
  <c r="D36" i="27"/>
  <c r="E35" i="27"/>
  <c r="E34" i="27"/>
  <c r="E33" i="27"/>
  <c r="D33" i="27"/>
  <c r="E32" i="27"/>
  <c r="E31" i="27"/>
  <c r="E30" i="27"/>
  <c r="D30" i="27"/>
  <c r="E29" i="27"/>
  <c r="E28" i="27"/>
  <c r="E27" i="27"/>
  <c r="D27" i="27"/>
  <c r="T24" i="27"/>
  <c r="N24" i="27"/>
  <c r="G24" i="27"/>
  <c r="D24" i="27"/>
  <c r="T23" i="27"/>
  <c r="N23" i="27"/>
  <c r="G23" i="27"/>
  <c r="D23" i="27"/>
  <c r="E37" i="25"/>
  <c r="E36" i="25"/>
  <c r="D36" i="25"/>
  <c r="E35" i="25"/>
  <c r="E34" i="25"/>
  <c r="E33" i="25"/>
  <c r="D33" i="25"/>
  <c r="E32" i="25"/>
  <c r="E31" i="25"/>
  <c r="E30" i="25"/>
  <c r="D30" i="25"/>
  <c r="E29" i="25"/>
  <c r="E28" i="25"/>
  <c r="E27" i="25"/>
  <c r="D27" i="25"/>
  <c r="T24" i="25"/>
  <c r="N24" i="25"/>
  <c r="G24" i="25"/>
  <c r="D24" i="25"/>
  <c r="T23" i="25"/>
  <c r="N23" i="25"/>
  <c r="C33" i="25" s="1"/>
  <c r="G23" i="25"/>
  <c r="C30" i="25" s="1"/>
  <c r="D23" i="25"/>
  <c r="E37" i="24"/>
  <c r="E36" i="24"/>
  <c r="D36" i="24"/>
  <c r="E35" i="24"/>
  <c r="E34" i="24"/>
  <c r="E33" i="24"/>
  <c r="D33" i="24"/>
  <c r="E32" i="24"/>
  <c r="E31" i="24"/>
  <c r="E30" i="24"/>
  <c r="D30" i="24"/>
  <c r="E29" i="24"/>
  <c r="E28" i="24"/>
  <c r="E27" i="24"/>
  <c r="D27" i="24"/>
  <c r="T24" i="24"/>
  <c r="N24" i="24"/>
  <c r="G24" i="24"/>
  <c r="D24" i="24"/>
  <c r="T23" i="24"/>
  <c r="N23" i="24"/>
  <c r="G23" i="24"/>
  <c r="C30" i="24" s="1"/>
  <c r="C27" i="24"/>
  <c r="E37" i="23"/>
  <c r="E36" i="23"/>
  <c r="D36" i="23"/>
  <c r="E35" i="23"/>
  <c r="E34" i="23"/>
  <c r="E33" i="23"/>
  <c r="D33" i="23"/>
  <c r="E32" i="23"/>
  <c r="E31" i="23"/>
  <c r="E30" i="23"/>
  <c r="E29" i="23"/>
  <c r="E28" i="23"/>
  <c r="E27" i="23"/>
  <c r="T24" i="23"/>
  <c r="N24" i="23"/>
  <c r="G24" i="23"/>
  <c r="D24" i="23"/>
  <c r="T23" i="23"/>
  <c r="C36" i="23" s="1"/>
  <c r="N23" i="23"/>
  <c r="G23" i="23"/>
  <c r="D23" i="23"/>
  <c r="E37" i="21"/>
  <c r="E36" i="21"/>
  <c r="D36" i="21"/>
  <c r="E35" i="21"/>
  <c r="E34" i="21"/>
  <c r="E33" i="21"/>
  <c r="D33" i="21"/>
  <c r="E32" i="21"/>
  <c r="E31" i="21"/>
  <c r="E30" i="21"/>
  <c r="D30" i="21"/>
  <c r="E29" i="21"/>
  <c r="E28" i="21"/>
  <c r="E27" i="21"/>
  <c r="D27" i="21"/>
  <c r="T24" i="21"/>
  <c r="N24" i="21"/>
  <c r="G24" i="21"/>
  <c r="D24" i="21"/>
  <c r="T23" i="21"/>
  <c r="N23" i="21"/>
  <c r="G23" i="21"/>
  <c r="D23" i="21"/>
  <c r="C27" i="21" s="1"/>
  <c r="G23" i="20"/>
  <c r="T23" i="20"/>
  <c r="C36" i="20" s="1"/>
  <c r="N23" i="20"/>
  <c r="D23" i="20"/>
  <c r="T24" i="20"/>
  <c r="N24" i="20"/>
  <c r="G24" i="20"/>
  <c r="D24" i="20"/>
  <c r="C30" i="20"/>
  <c r="E37" i="20"/>
  <c r="E36" i="20"/>
  <c r="D36" i="20"/>
  <c r="E35" i="20"/>
  <c r="E34" i="20"/>
  <c r="E33" i="20"/>
  <c r="D33" i="20"/>
  <c r="E32" i="20"/>
  <c r="E31" i="20"/>
  <c r="E30" i="20"/>
  <c r="D30" i="20"/>
  <c r="E29" i="20"/>
  <c r="E28" i="20"/>
  <c r="E27" i="20"/>
  <c r="D27" i="20"/>
  <c r="T23" i="18"/>
  <c r="N23" i="18"/>
  <c r="G23" i="18"/>
  <c r="D23" i="18"/>
  <c r="T24" i="18"/>
  <c r="N24" i="18"/>
  <c r="C33" i="18" s="1"/>
  <c r="G24" i="18"/>
  <c r="D24" i="18"/>
  <c r="C36" i="18"/>
  <c r="E28" i="18"/>
  <c r="E29" i="18"/>
  <c r="E30" i="18"/>
  <c r="E31" i="18"/>
  <c r="E32" i="18"/>
  <c r="E33" i="18"/>
  <c r="E34" i="18"/>
  <c r="E35" i="18"/>
  <c r="E36" i="18"/>
  <c r="E37" i="18"/>
  <c r="E37" i="66"/>
  <c r="E36" i="66"/>
  <c r="D36" i="66"/>
  <c r="C36" i="66"/>
  <c r="E35" i="66"/>
  <c r="E34" i="66"/>
  <c r="E33" i="66"/>
  <c r="D33" i="66"/>
  <c r="C33" i="66"/>
  <c r="E32" i="66"/>
  <c r="E31" i="66"/>
  <c r="E30" i="66"/>
  <c r="D30" i="66"/>
  <c r="C30" i="66"/>
  <c r="E29" i="66"/>
  <c r="E28" i="66"/>
  <c r="E27" i="66"/>
  <c r="D27" i="66"/>
  <c r="C27" i="66"/>
  <c r="T24" i="17"/>
  <c r="T23" i="17"/>
  <c r="N24" i="17"/>
  <c r="N23" i="17"/>
  <c r="G24" i="17"/>
  <c r="G23" i="17"/>
  <c r="E28" i="17"/>
  <c r="E29" i="17"/>
  <c r="E30" i="17"/>
  <c r="E31" i="17"/>
  <c r="E32" i="17"/>
  <c r="E33" i="17"/>
  <c r="E34" i="17"/>
  <c r="E35" i="17"/>
  <c r="E36" i="17"/>
  <c r="E37" i="17"/>
  <c r="D23" i="17"/>
  <c r="D24" i="17"/>
  <c r="E28" i="11"/>
  <c r="E29" i="11"/>
  <c r="E30" i="11"/>
  <c r="E31" i="11"/>
  <c r="E32" i="11"/>
  <c r="E33" i="11"/>
  <c r="E34" i="11"/>
  <c r="E35" i="11"/>
  <c r="E36" i="11"/>
  <c r="E37" i="11"/>
  <c r="E28" i="10"/>
  <c r="E29" i="10"/>
  <c r="E30" i="10"/>
  <c r="E31" i="10"/>
  <c r="E32" i="10"/>
  <c r="E33" i="10"/>
  <c r="E34" i="10"/>
  <c r="E35" i="10"/>
  <c r="E36" i="10"/>
  <c r="E37" i="10"/>
  <c r="E28" i="9"/>
  <c r="E29" i="9"/>
  <c r="E30" i="9"/>
  <c r="E31" i="9"/>
  <c r="E32" i="9"/>
  <c r="E33" i="9"/>
  <c r="E34" i="9"/>
  <c r="E35" i="9"/>
  <c r="E36" i="9"/>
  <c r="E37" i="9"/>
  <c r="E28" i="8"/>
  <c r="E29" i="8"/>
  <c r="E30" i="8"/>
  <c r="E31" i="8"/>
  <c r="E32" i="8"/>
  <c r="E33" i="8"/>
  <c r="E34" i="8"/>
  <c r="E35" i="8"/>
  <c r="E36" i="8"/>
  <c r="E37" i="8"/>
  <c r="E27" i="8"/>
  <c r="AP18" i="8"/>
  <c r="E31" i="7"/>
  <c r="E32" i="7"/>
  <c r="E33" i="7"/>
  <c r="E34" i="7"/>
  <c r="E35" i="7"/>
  <c r="E36" i="7"/>
  <c r="E37" i="7"/>
  <c r="E28" i="7"/>
  <c r="E29" i="7"/>
  <c r="C36" i="7"/>
  <c r="C33" i="7"/>
  <c r="C30" i="7"/>
  <c r="C27" i="7"/>
  <c r="C35" i="6"/>
  <c r="C31" i="6"/>
  <c r="D27" i="6"/>
  <c r="C27" i="6"/>
  <c r="E28" i="6"/>
  <c r="E29" i="6"/>
  <c r="E30" i="6"/>
  <c r="AP10" i="5"/>
  <c r="AR7" i="5" s="1"/>
  <c r="E28" i="5"/>
  <c r="E29" i="5"/>
  <c r="E30" i="5"/>
  <c r="E31" i="5"/>
  <c r="E32" i="5"/>
  <c r="E33" i="5"/>
  <c r="E34" i="5"/>
  <c r="E35" i="5"/>
  <c r="E36" i="5"/>
  <c r="E37" i="5"/>
  <c r="E31" i="4"/>
  <c r="E32" i="4"/>
  <c r="E33" i="4"/>
  <c r="E34" i="4"/>
  <c r="E35" i="4"/>
  <c r="E36" i="4"/>
  <c r="E37" i="4"/>
  <c r="E28" i="4"/>
  <c r="E29" i="4"/>
  <c r="C36" i="24" l="1"/>
  <c r="C36" i="60"/>
  <c r="C36" i="62"/>
  <c r="C36" i="35"/>
  <c r="C33" i="60"/>
  <c r="C33" i="61"/>
  <c r="C30" i="18"/>
  <c r="C27" i="18"/>
  <c r="C27" i="20"/>
  <c r="C27" i="23"/>
  <c r="C33" i="23"/>
  <c r="C33" i="24"/>
  <c r="C33" i="35"/>
  <c r="C30" i="47"/>
  <c r="C30" i="60"/>
  <c r="C27" i="55"/>
  <c r="C36" i="25"/>
  <c r="C33" i="20"/>
  <c r="C36" i="55"/>
  <c r="C30" i="55"/>
  <c r="C33" i="55"/>
  <c r="C33" i="47"/>
  <c r="C36" i="47"/>
  <c r="C30" i="46"/>
  <c r="C33" i="46"/>
  <c r="C36" i="46"/>
  <c r="C27" i="45"/>
  <c r="C30" i="45"/>
  <c r="C33" i="45"/>
  <c r="C36" i="45"/>
  <c r="C27" i="44"/>
  <c r="C30" i="44"/>
  <c r="C33" i="44"/>
  <c r="C27" i="43"/>
  <c r="C30" i="21"/>
  <c r="C33" i="21"/>
  <c r="C36" i="21"/>
  <c r="C27" i="54"/>
  <c r="C30" i="54"/>
  <c r="C33" i="54"/>
  <c r="C36" i="54"/>
  <c r="C27" i="53"/>
  <c r="C30" i="53"/>
  <c r="C33" i="53"/>
  <c r="C27" i="25"/>
  <c r="C36" i="27"/>
  <c r="C33" i="49"/>
  <c r="C36" i="49"/>
  <c r="C27" i="27"/>
  <c r="C30" i="27"/>
  <c r="C33" i="27"/>
  <c r="C30" i="23"/>
  <c r="C33" i="50"/>
  <c r="AP22" i="66"/>
  <c r="AP21" i="66"/>
  <c r="AP20" i="66"/>
  <c r="AR19" i="66"/>
  <c r="AP19" i="66"/>
  <c r="AR15" i="66"/>
  <c r="AP14" i="66"/>
  <c r="AR11" i="66"/>
  <c r="AP11" i="66"/>
  <c r="AP13" i="66" s="1"/>
  <c r="D36" i="4" l="1"/>
  <c r="E27" i="4"/>
  <c r="D36" i="18"/>
  <c r="D33" i="18"/>
  <c r="D30" i="18"/>
  <c r="E27" i="18"/>
  <c r="D27" i="18"/>
  <c r="D36" i="17"/>
  <c r="C36" i="17"/>
  <c r="D33" i="17"/>
  <c r="C33" i="17"/>
  <c r="D30" i="17"/>
  <c r="C30" i="17"/>
  <c r="E27" i="17"/>
  <c r="D27" i="17"/>
  <c r="C27" i="17"/>
  <c r="D36" i="11"/>
  <c r="C36" i="11"/>
  <c r="D33" i="11"/>
  <c r="C33" i="11"/>
  <c r="D30" i="11"/>
  <c r="C30" i="11"/>
  <c r="E27" i="11"/>
  <c r="D27" i="11"/>
  <c r="C27" i="11"/>
  <c r="D36" i="10"/>
  <c r="C36" i="10"/>
  <c r="D33" i="10"/>
  <c r="C33" i="10"/>
  <c r="D30" i="10"/>
  <c r="C30" i="10"/>
  <c r="E27" i="10"/>
  <c r="D27" i="10"/>
  <c r="C27" i="10"/>
  <c r="D36" i="9"/>
  <c r="C36" i="9"/>
  <c r="D33" i="9"/>
  <c r="C33" i="9"/>
  <c r="D30" i="9"/>
  <c r="C30" i="9"/>
  <c r="E27" i="9"/>
  <c r="D27" i="9"/>
  <c r="C27" i="9"/>
  <c r="D36" i="8"/>
  <c r="C36" i="8"/>
  <c r="D33" i="8"/>
  <c r="C33" i="8"/>
  <c r="D30" i="8"/>
  <c r="C30" i="8"/>
  <c r="D27" i="8"/>
  <c r="C27" i="8"/>
  <c r="C28" i="6"/>
  <c r="C29" i="6"/>
  <c r="C30" i="6"/>
  <c r="AP22" i="11" l="1"/>
  <c r="AP21" i="11"/>
  <c r="AP20" i="11"/>
  <c r="AP19" i="11"/>
  <c r="AP18" i="11"/>
  <c r="AP17" i="11"/>
  <c r="AP16" i="11"/>
  <c r="AR15" i="11" s="1"/>
  <c r="AP15" i="11"/>
  <c r="AP13" i="11"/>
  <c r="AP12" i="11"/>
  <c r="AP11" i="11"/>
  <c r="AR11" i="11" s="1"/>
  <c r="AP10" i="11"/>
  <c r="AP7" i="11"/>
  <c r="AR7" i="11" s="1"/>
  <c r="AP22" i="10"/>
  <c r="AP21" i="10"/>
  <c r="AP20" i="10"/>
  <c r="AP19" i="10"/>
  <c r="AP18" i="10"/>
  <c r="AP17" i="10"/>
  <c r="AP16" i="10"/>
  <c r="AR15" i="10" s="1"/>
  <c r="AP13" i="10"/>
  <c r="AR11" i="10" s="1"/>
  <c r="AP10" i="10"/>
  <c r="AP9" i="10"/>
  <c r="AP8" i="10"/>
  <c r="AP22" i="9"/>
  <c r="AP21" i="9"/>
  <c r="AP20" i="9"/>
  <c r="AP19" i="9"/>
  <c r="AR19" i="9" s="1"/>
  <c r="AP18" i="9"/>
  <c r="AP17" i="9"/>
  <c r="AP16" i="9"/>
  <c r="AR15" i="9" s="1"/>
  <c r="AP15" i="9"/>
  <c r="AP11" i="9"/>
  <c r="AR11" i="9" s="1"/>
  <c r="AP10" i="9"/>
  <c r="AR7" i="9"/>
  <c r="AP22" i="8"/>
  <c r="AP21" i="8"/>
  <c r="AP20" i="8"/>
  <c r="AP19" i="8"/>
  <c r="AP17" i="8"/>
  <c r="AP16" i="8"/>
  <c r="AP15" i="8"/>
  <c r="AP14" i="8"/>
  <c r="AP13" i="8"/>
  <c r="AP12" i="8"/>
  <c r="AP11" i="8"/>
  <c r="AP10" i="8"/>
  <c r="AP9" i="8"/>
  <c r="AP8" i="8"/>
  <c r="AP7" i="8"/>
  <c r="AR7" i="8" s="1"/>
  <c r="AR19" i="10" l="1"/>
  <c r="AR19" i="11"/>
  <c r="AR19" i="8"/>
  <c r="AR15" i="8"/>
  <c r="AR11" i="8"/>
  <c r="AR7" i="10"/>
  <c r="D36" i="7" l="1"/>
  <c r="D33" i="7"/>
  <c r="E30" i="7"/>
  <c r="D30" i="7"/>
  <c r="E27" i="7"/>
  <c r="D27" i="7"/>
  <c r="E27" i="6"/>
  <c r="D31" i="6"/>
  <c r="E31" i="6"/>
  <c r="C32" i="6"/>
  <c r="D32" i="6"/>
  <c r="E32" i="6"/>
  <c r="C33" i="6"/>
  <c r="D33" i="6"/>
  <c r="E33" i="6"/>
  <c r="C34" i="6"/>
  <c r="D34" i="6"/>
  <c r="E34" i="6"/>
  <c r="D35" i="6"/>
  <c r="E35" i="6"/>
  <c r="C36" i="6"/>
  <c r="D36" i="6"/>
  <c r="E36" i="6"/>
  <c r="C37" i="6"/>
  <c r="D37" i="6"/>
  <c r="E37" i="6"/>
  <c r="D36" i="5"/>
  <c r="C36" i="5"/>
  <c r="D33" i="5"/>
  <c r="C33" i="5"/>
  <c r="D30" i="5"/>
  <c r="C30" i="5"/>
  <c r="E27" i="5"/>
  <c r="D27" i="5"/>
  <c r="C27" i="5"/>
  <c r="C36" i="4"/>
  <c r="C33" i="4"/>
  <c r="C30" i="4"/>
  <c r="D27" i="4"/>
  <c r="E30" i="4"/>
  <c r="D30" i="4"/>
  <c r="D33" i="4"/>
  <c r="C27" i="4"/>
  <c r="AP22" i="51" l="1"/>
  <c r="AP21" i="51"/>
  <c r="AP20" i="51"/>
  <c r="AP19" i="51"/>
  <c r="AR19" i="51" s="1"/>
  <c r="AP18" i="51"/>
  <c r="AP17" i="51"/>
  <c r="AP16" i="51"/>
  <c r="AP15" i="51"/>
  <c r="AR15" i="51" s="1"/>
  <c r="AP14" i="51"/>
  <c r="AP13" i="51"/>
  <c r="AP12" i="51"/>
  <c r="AP11" i="51"/>
  <c r="AR11" i="51" s="1"/>
  <c r="AP22" i="50"/>
  <c r="AP21" i="50"/>
  <c r="AP20" i="50"/>
  <c r="AP19" i="50"/>
  <c r="AR19" i="50" s="1"/>
  <c r="AP18" i="50"/>
  <c r="AP17" i="50"/>
  <c r="AP16" i="50"/>
  <c r="AP15" i="50"/>
  <c r="AR15" i="50" s="1"/>
  <c r="AP14" i="50"/>
  <c r="AP13" i="50"/>
  <c r="AP12" i="50"/>
  <c r="AR11" i="50"/>
  <c r="AP11" i="50"/>
  <c r="AP10" i="50"/>
  <c r="AP9" i="50"/>
  <c r="AP8" i="50"/>
  <c r="AP7" i="50"/>
  <c r="AR7" i="50" s="1"/>
  <c r="AP14" i="6" l="1"/>
  <c r="AR14" i="6" s="1"/>
  <c r="AP15" i="6"/>
  <c r="AP16" i="6"/>
  <c r="AP17" i="6"/>
  <c r="AR17" i="6" s="1"/>
  <c r="AP18" i="6"/>
  <c r="AP19" i="6"/>
  <c r="AP13" i="6"/>
  <c r="AP22" i="64" l="1"/>
  <c r="AP21" i="64"/>
  <c r="AP20" i="64"/>
  <c r="AP19" i="64"/>
  <c r="AP18" i="64"/>
  <c r="AP17" i="64"/>
  <c r="AP16" i="64"/>
  <c r="AP15" i="64"/>
  <c r="AR15" i="64" s="1"/>
  <c r="AP14" i="64"/>
  <c r="AP13" i="64"/>
  <c r="AP12" i="64"/>
  <c r="AP11" i="64"/>
  <c r="AR11" i="64" s="1"/>
  <c r="AP22" i="62"/>
  <c r="AP21" i="62"/>
  <c r="AP20" i="62"/>
  <c r="AP19" i="62"/>
  <c r="AP18" i="62"/>
  <c r="AP17" i="62"/>
  <c r="AP16" i="62"/>
  <c r="AP15" i="62"/>
  <c r="AP14" i="62"/>
  <c r="AP13" i="62"/>
  <c r="AP12" i="62"/>
  <c r="AP11" i="62"/>
  <c r="AP22" i="61"/>
  <c r="AP21" i="61"/>
  <c r="AP20" i="61"/>
  <c r="AP19" i="61"/>
  <c r="AP18" i="61"/>
  <c r="AP17" i="61"/>
  <c r="AP16" i="61"/>
  <c r="AP15" i="61"/>
  <c r="AP14" i="61"/>
  <c r="AP13" i="61"/>
  <c r="AP12" i="61"/>
  <c r="AP11" i="61"/>
  <c r="AP22" i="60"/>
  <c r="AP21" i="60"/>
  <c r="AP20" i="60"/>
  <c r="AP19" i="60"/>
  <c r="AP18" i="60"/>
  <c r="AP17" i="60"/>
  <c r="AP16" i="60"/>
  <c r="AP15" i="60"/>
  <c r="AP14" i="60"/>
  <c r="AP13" i="60"/>
  <c r="AP12" i="60"/>
  <c r="AP11" i="60"/>
  <c r="AP22" i="55"/>
  <c r="AP21" i="55"/>
  <c r="AP20" i="55"/>
  <c r="AP19" i="55"/>
  <c r="AR19" i="55" s="1"/>
  <c r="AP18" i="55"/>
  <c r="AP17" i="55"/>
  <c r="AP16" i="55"/>
  <c r="AP15" i="55"/>
  <c r="AP14" i="55"/>
  <c r="AP13" i="55"/>
  <c r="AR19" i="60" l="1"/>
  <c r="AR19" i="64"/>
  <c r="AR19" i="62"/>
  <c r="AR19" i="61"/>
  <c r="AR15" i="60"/>
  <c r="AR15" i="62"/>
  <c r="AR15" i="61"/>
  <c r="AR15" i="55"/>
  <c r="AR11" i="60"/>
  <c r="AR11" i="62"/>
  <c r="AR11" i="61"/>
  <c r="AR11" i="55"/>
  <c r="AP11" i="6"/>
  <c r="AP22" i="33"/>
  <c r="AP21" i="33"/>
  <c r="AP20" i="33"/>
  <c r="AP19" i="33"/>
  <c r="AR19" i="33" s="1"/>
  <c r="AP18" i="33"/>
  <c r="AP17" i="33"/>
  <c r="AP15" i="33"/>
  <c r="AR15" i="33" s="1"/>
  <c r="AP13" i="33"/>
  <c r="AP11" i="33"/>
  <c r="AR11" i="33" s="1"/>
  <c r="AP10" i="33"/>
  <c r="AP9" i="33"/>
  <c r="AP8" i="33"/>
  <c r="AP7" i="33"/>
  <c r="AR7" i="33" s="1"/>
  <c r="AP11" i="32"/>
  <c r="AP22" i="52"/>
  <c r="AP21" i="52"/>
  <c r="AP20" i="52"/>
  <c r="AP19" i="52"/>
  <c r="AR19" i="52" s="1"/>
  <c r="AP18" i="52"/>
  <c r="AP17" i="52"/>
  <c r="AP16" i="52"/>
  <c r="AP15" i="52"/>
  <c r="AP14" i="52"/>
  <c r="AP13" i="52"/>
  <c r="AP12" i="52"/>
  <c r="AP11" i="52"/>
  <c r="AP10" i="52"/>
  <c r="AP9" i="52"/>
  <c r="AP8" i="52"/>
  <c r="AP7" i="52"/>
  <c r="AP22" i="32"/>
  <c r="AP21" i="32"/>
  <c r="AP20" i="32"/>
  <c r="AP19" i="32"/>
  <c r="AP18" i="32"/>
  <c r="AP15" i="32"/>
  <c r="AP13" i="32"/>
  <c r="AP10" i="32"/>
  <c r="AP9" i="32"/>
  <c r="AP8" i="32"/>
  <c r="AP22" i="28"/>
  <c r="AP21" i="28"/>
  <c r="AP20" i="28"/>
  <c r="AP19" i="28"/>
  <c r="AR19" i="28" s="1"/>
  <c r="AR15" i="28"/>
  <c r="AP22" i="24"/>
  <c r="AP21" i="24"/>
  <c r="AP20" i="24"/>
  <c r="AP19" i="24"/>
  <c r="AP18" i="24"/>
  <c r="AP17" i="24"/>
  <c r="AP16" i="24"/>
  <c r="AP15" i="24"/>
  <c r="AP14" i="24"/>
  <c r="AP13" i="24"/>
  <c r="AP12" i="24"/>
  <c r="AP11" i="24"/>
  <c r="AP10" i="24"/>
  <c r="AP9" i="24"/>
  <c r="AP8" i="24"/>
  <c r="AP7" i="24"/>
  <c r="AP22" i="23"/>
  <c r="AP21" i="23"/>
  <c r="AP20" i="23"/>
  <c r="AP19" i="23"/>
  <c r="AP18" i="23"/>
  <c r="AP17" i="23"/>
  <c r="AP16" i="23"/>
  <c r="AP14" i="23"/>
  <c r="AP13" i="23"/>
  <c r="AP12" i="23"/>
  <c r="AP11" i="23"/>
  <c r="AP22" i="18"/>
  <c r="AP21" i="18"/>
  <c r="AP20" i="18"/>
  <c r="AR19" i="18"/>
  <c r="AP19" i="18"/>
  <c r="AP18" i="18"/>
  <c r="AP17" i="18"/>
  <c r="AP16" i="18"/>
  <c r="AP15" i="18"/>
  <c r="AP14" i="18"/>
  <c r="AP13" i="18"/>
  <c r="AP12" i="18"/>
  <c r="AP11" i="18"/>
  <c r="AP10" i="18"/>
  <c r="AP9" i="18"/>
  <c r="AP8" i="18"/>
  <c r="AP7" i="18"/>
  <c r="AP22" i="17"/>
  <c r="AP21" i="17"/>
  <c r="AP20" i="17"/>
  <c r="AP19" i="17"/>
  <c r="AR19" i="17" s="1"/>
  <c r="AP18" i="17"/>
  <c r="AP17" i="17"/>
  <c r="AP16" i="17"/>
  <c r="AP15" i="17"/>
  <c r="AP14" i="17"/>
  <c r="AP13" i="17"/>
  <c r="AP12" i="17"/>
  <c r="AP11" i="17"/>
  <c r="AP10" i="17"/>
  <c r="AP9" i="17"/>
  <c r="AP8" i="17"/>
  <c r="AP7" i="17"/>
  <c r="AR19" i="12"/>
  <c r="AP11" i="12"/>
  <c r="AP10" i="12"/>
  <c r="AP9" i="12"/>
  <c r="AP8" i="12"/>
  <c r="AP7" i="12"/>
  <c r="AP22" i="7"/>
  <c r="AP21" i="7"/>
  <c r="AP20" i="7"/>
  <c r="AP19" i="7"/>
  <c r="AP18" i="7"/>
  <c r="AP17" i="7"/>
  <c r="AP16" i="7"/>
  <c r="AP15" i="7"/>
  <c r="AP14" i="7"/>
  <c r="AP13" i="7"/>
  <c r="AP12" i="7"/>
  <c r="AP11" i="7"/>
  <c r="AP12" i="6"/>
  <c r="AR11" i="6" s="1"/>
  <c r="AP22" i="5"/>
  <c r="AP21" i="5"/>
  <c r="AP20" i="5"/>
  <c r="AP19" i="5"/>
  <c r="AR19" i="5" s="1"/>
  <c r="AP16" i="5"/>
  <c r="AR15" i="5" s="1"/>
  <c r="AP13" i="5"/>
  <c r="AP12" i="5"/>
  <c r="AP11" i="5"/>
  <c r="AP15" i="4"/>
  <c r="AP16" i="4"/>
  <c r="AP17" i="4"/>
  <c r="AP18" i="4"/>
  <c r="AP19" i="4"/>
  <c r="AR19" i="4" s="1"/>
  <c r="AP20" i="4"/>
  <c r="AP21" i="4"/>
  <c r="AP22" i="4"/>
  <c r="AP7" i="4"/>
  <c r="AP8" i="4"/>
  <c r="AP9" i="4"/>
  <c r="AP10" i="4"/>
  <c r="AP12" i="4"/>
  <c r="AP13" i="4"/>
  <c r="AP14" i="4"/>
  <c r="AP11" i="4"/>
  <c r="AR19" i="7" l="1"/>
  <c r="AR15" i="18"/>
  <c r="AR11" i="5"/>
  <c r="AR15" i="17"/>
  <c r="AR11" i="4"/>
  <c r="AR15" i="7"/>
  <c r="AR15" i="52"/>
  <c r="AR15" i="4"/>
  <c r="AR7" i="52"/>
  <c r="AR7" i="18"/>
  <c r="AR7" i="17"/>
  <c r="AR7" i="4"/>
  <c r="AR11" i="52"/>
  <c r="AR11" i="28"/>
  <c r="AR11" i="18"/>
  <c r="AR11" i="17"/>
  <c r="AR11" i="7"/>
  <c r="E37" i="48"/>
  <c r="E36" i="48"/>
  <c r="E35" i="48"/>
  <c r="E34" i="48"/>
  <c r="E33" i="48"/>
  <c r="E32" i="48"/>
  <c r="E31" i="48"/>
  <c r="E30" i="48"/>
  <c r="E29" i="48"/>
  <c r="E28" i="48"/>
  <c r="E27" i="48"/>
  <c r="D27" i="48"/>
  <c r="C27" i="48"/>
  <c r="E37" i="41"/>
  <c r="C37" i="41"/>
  <c r="E36" i="41"/>
  <c r="C36" i="41"/>
  <c r="E35" i="41"/>
  <c r="C35" i="41"/>
  <c r="E34" i="41"/>
  <c r="C34" i="41"/>
  <c r="E33" i="41"/>
  <c r="C33" i="41"/>
  <c r="E32" i="41"/>
  <c r="C32" i="41"/>
  <c r="E31" i="41"/>
  <c r="C31" i="41"/>
  <c r="E30" i="41"/>
  <c r="C30" i="41"/>
  <c r="E29" i="41"/>
  <c r="C29" i="41"/>
  <c r="E28" i="41"/>
  <c r="C28" i="41"/>
  <c r="E27" i="41"/>
  <c r="C27" i="41"/>
  <c r="E28" i="1" l="1"/>
  <c r="E29" i="1"/>
  <c r="E30" i="1"/>
  <c r="E31" i="1"/>
  <c r="E32" i="1"/>
  <c r="E33" i="1"/>
  <c r="E34" i="1"/>
  <c r="E35" i="1"/>
  <c r="E36" i="1"/>
  <c r="E37" i="1"/>
  <c r="E27" i="1"/>
  <c r="C37" i="1"/>
  <c r="C36" i="1"/>
  <c r="C35" i="1"/>
  <c r="C34" i="1"/>
  <c r="C33" i="1"/>
  <c r="C32" i="1"/>
  <c r="C31" i="1"/>
  <c r="C30" i="1"/>
  <c r="C29" i="1"/>
  <c r="C28" i="1"/>
  <c r="C27" i="1"/>
  <c r="D27" i="1"/>
  <c r="D28" i="1"/>
  <c r="D29" i="1"/>
  <c r="D30" i="1"/>
  <c r="D31" i="1"/>
  <c r="D32" i="1"/>
  <c r="D33" i="1"/>
  <c r="D34" i="1"/>
  <c r="D35" i="1"/>
  <c r="D36" i="1"/>
  <c r="D37" i="1"/>
</calcChain>
</file>

<file path=xl/comments1.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2.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3.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4.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5.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6.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7.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8.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9.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10.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11.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12.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13.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14.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15.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16.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17.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18.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19.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20.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21.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22.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23.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24.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25.xml><?xml version="1.0" encoding="utf-8"?>
<comments xmlns="http://schemas.openxmlformats.org/spreadsheetml/2006/main">
  <authors>
    <author>Lorena Rodriguez</author>
    <author>Angie Dayana Hernandez Lobaton</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AL17" authorId="1" shapeId="0">
      <text>
        <r>
          <rPr>
            <b/>
            <sz val="9"/>
            <color indexed="81"/>
            <rFont val="Tahoma"/>
            <family val="2"/>
          </rPr>
          <t xml:space="preserve">En cuanto a estudios y diseños, para el caso de estudios de suelos, se ejecuto fisicamente en julio, pero no ha sido posible efecturar el pago por errores en el cargue de la factura. 
</t>
        </r>
        <r>
          <rPr>
            <sz val="9"/>
            <color indexed="81"/>
            <rFont val="Tahoma"/>
            <family val="2"/>
          </rPr>
          <t xml:space="preserve">
</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26.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27.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28.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29.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30.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31.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32.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33.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34.xml><?xml version="1.0" encoding="utf-8"?>
<comments xmlns="http://schemas.openxmlformats.org/spreadsheetml/2006/main">
  <authors>
    <author>Lorena Rodriguez</author>
    <author>Andres Arturo Martinez Alvarez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AI17" authorId="1" shapeId="0">
      <text>
        <r>
          <rPr>
            <b/>
            <sz val="9"/>
            <color indexed="81"/>
            <rFont val="Tahoma"/>
            <family val="2"/>
          </rPr>
          <t>Andres Arturo Martinez Alvarez:</t>
        </r>
        <r>
          <rPr>
            <sz val="9"/>
            <color indexed="81"/>
            <rFont val="Tahoma"/>
            <family val="2"/>
          </rPr>
          <t xml:space="preserve">
adicion 480.000.000 ferreteria </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35.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36.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37.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38.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39.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40.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41.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42.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43.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44.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45.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46.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47.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48.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49.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50.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51.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52.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53.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54.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55.xml><?xml version="1.0" encoding="utf-8"?>
<comments xmlns="http://schemas.openxmlformats.org/spreadsheetml/2006/main">
  <authors>
    <author>usuario</author>
  </authors>
  <commentList>
    <comment ref="N8" authorId="0" shapeId="0">
      <text>
        <r>
          <rPr>
            <b/>
            <sz val="9"/>
            <color indexed="81"/>
            <rFont val="Tahoma"/>
            <family val="2"/>
          </rPr>
          <t>usuario:</t>
        </r>
        <r>
          <rPr>
            <sz val="9"/>
            <color indexed="81"/>
            <rFont val="Tahoma"/>
            <family val="2"/>
          </rPr>
          <t xml:space="preserve">
NO SE DEBEN CONTAR LOS DIAS FESTIVOS, SABADOS Y DOMINGOS EN CASO DE QUE NO SE TRABAJE</t>
        </r>
      </text>
    </comment>
  </commentList>
</comments>
</file>

<file path=xl/sharedStrings.xml><?xml version="1.0" encoding="utf-8"?>
<sst xmlns="http://schemas.openxmlformats.org/spreadsheetml/2006/main" count="5969" uniqueCount="452">
  <si>
    <t>CÓDIGO</t>
  </si>
  <si>
    <t>VERSIÓN</t>
  </si>
  <si>
    <t>VIGENCIA</t>
  </si>
  <si>
    <t>Página</t>
  </si>
  <si>
    <t>NOMBRE DEL INDICADOR</t>
  </si>
  <si>
    <t>LINEA BASE</t>
  </si>
  <si>
    <t>META OBJETIVO</t>
  </si>
  <si>
    <t>INFORMACIÓN PARA LA MEDICIÓN DEL INDICADOR</t>
  </si>
  <si>
    <t>FRECUENCIA</t>
  </si>
  <si>
    <t>FUENTE DE INFORMACIÓN</t>
  </si>
  <si>
    <t>FÓRMULA DE CÁLCULO</t>
  </si>
  <si>
    <t>COMPORTAMIENTO INDICADOR</t>
  </si>
  <si>
    <t>Meses</t>
  </si>
  <si>
    <t>ENE</t>
  </si>
  <si>
    <t>FEB</t>
  </si>
  <si>
    <t>MAR</t>
  </si>
  <si>
    <t>ABR</t>
  </si>
  <si>
    <t>MAY</t>
  </si>
  <si>
    <t>JUN</t>
  </si>
  <si>
    <t>JUL</t>
  </si>
  <si>
    <t>AGOT</t>
  </si>
  <si>
    <t>SEPT</t>
  </si>
  <si>
    <t>OCT</t>
  </si>
  <si>
    <t>NOV</t>
  </si>
  <si>
    <t>DIC</t>
  </si>
  <si>
    <t>Dato Numerador</t>
  </si>
  <si>
    <t>Dato Denominador</t>
  </si>
  <si>
    <t>Periodo</t>
  </si>
  <si>
    <t>Datos</t>
  </si>
  <si>
    <t>Meta Vigencia</t>
  </si>
  <si>
    <t>Meta Objetivo</t>
  </si>
  <si>
    <t>Ene</t>
  </si>
  <si>
    <t>Feb</t>
  </si>
  <si>
    <t>Mar</t>
  </si>
  <si>
    <t>Abr</t>
  </si>
  <si>
    <t>May</t>
  </si>
  <si>
    <t>Jun</t>
  </si>
  <si>
    <t>Jul</t>
  </si>
  <si>
    <t>Ago</t>
  </si>
  <si>
    <t>Sep</t>
  </si>
  <si>
    <t>Oct</t>
  </si>
  <si>
    <t>Nov</t>
  </si>
  <si>
    <t>Dic</t>
  </si>
  <si>
    <t>Observaciones</t>
  </si>
  <si>
    <t xml:space="preserve">Requiere Acción Correctiva, Preventiva o de Mejora:                                                      </t>
  </si>
  <si>
    <t>NO:</t>
  </si>
  <si>
    <t>SI</t>
  </si>
  <si>
    <t>MEDICIÓN</t>
  </si>
  <si>
    <t>TIPO DE INDICADOR</t>
  </si>
  <si>
    <t>DEFINICIÓN DEL INDICADOR</t>
  </si>
  <si>
    <t>Análisis/Interpretación de Resultados del Indicador</t>
  </si>
  <si>
    <t xml:space="preserve"> </t>
  </si>
  <si>
    <t>UNIDAD DE MEDIDA</t>
  </si>
  <si>
    <t>VIGENCIA DE CUMPLIMENTO</t>
  </si>
  <si>
    <t xml:space="preserve">PLAZO  DE CUMPLIMIENTO </t>
  </si>
  <si>
    <t>META</t>
  </si>
  <si>
    <t>OBJETIVO DEL INDICADOR</t>
  </si>
  <si>
    <t>Notas:</t>
  </si>
  <si>
    <t>INSTRUCTIVO DE LA FICHA DE INDICADORES</t>
  </si>
  <si>
    <t>El formato debe ser diligenciado y firmado por quienes sean los responsables del indicador y sus seguimientos. La ficha contiene las siguientes casillas:</t>
  </si>
  <si>
    <t>El presente formato constituye la referencia de la ficha de indicadores de gestión, ya sean de eficiencia, eficacia, economía, calidad o cualquier otra clasificación</t>
  </si>
  <si>
    <r>
      <rPr>
        <b/>
        <sz val="11"/>
        <color indexed="8"/>
        <rFont val="Arial1"/>
      </rPr>
      <t>Objetivo del Indicador</t>
    </r>
    <r>
      <rPr>
        <sz val="11"/>
        <color indexed="8"/>
        <rFont val="Arial1"/>
      </rPr>
      <t>: Indique la razón por la cual se genera este indicador, cual es su finalidad, por ejemplo hacer seguimiento, realizar verificación de requisitos, este objetivo debe ir alineado con el nombre y la periodicidad</t>
    </r>
  </si>
  <si>
    <r>
      <rPr>
        <b/>
        <sz val="11"/>
        <color indexed="8"/>
        <rFont val="Arial1"/>
      </rPr>
      <t>Línea Base</t>
    </r>
    <r>
      <rPr>
        <sz val="11"/>
        <color indexed="8"/>
        <rFont val="Arial1"/>
      </rPr>
      <t>: datos e información que describe la situación previa a una intervención para el desarrollo, surge de datos históricos donde se revisa el comportamiento del indicador. De no haber línea base se sugiere establecer la misma meta</t>
    </r>
  </si>
  <si>
    <r>
      <rPr>
        <b/>
        <sz val="11"/>
        <color indexed="8"/>
        <rFont val="Arial1"/>
      </rPr>
      <t>Meta Objetivo</t>
    </r>
    <r>
      <rPr>
        <sz val="11"/>
        <color indexed="8"/>
        <rFont val="Arial1"/>
      </rPr>
      <t>: Relacione la meta numérica (en porcentaje o números), el plazo de cumplimiento de la meta general y la vigencia de cumplimiento de esta meta general</t>
    </r>
  </si>
  <si>
    <r>
      <rPr>
        <b/>
        <sz val="11"/>
        <color indexed="8"/>
        <rFont val="Arial1"/>
      </rPr>
      <t>Unidad de Medida</t>
    </r>
    <r>
      <rPr>
        <sz val="11"/>
        <color indexed="8"/>
        <rFont val="Arial1"/>
      </rPr>
      <t>:  Referente para cuantificar la cantidad o tamaño de una variable, puede ser numérica, en porcentaje, fracción, etc.</t>
    </r>
  </si>
  <si>
    <r>
      <rPr>
        <b/>
        <sz val="11"/>
        <color indexed="8"/>
        <rFont val="Arial1"/>
      </rPr>
      <t>Frecuencia:</t>
    </r>
    <r>
      <rPr>
        <sz val="11"/>
        <color indexed="8"/>
        <rFont val="Arial1"/>
      </rPr>
      <t xml:space="preserve"> Hace referencia a la periodicidad con la cual se medirá el indicador, ya sea mensual, bimestral, trimestral, semestral, entre otras</t>
    </r>
  </si>
  <si>
    <r>
      <rPr>
        <b/>
        <sz val="11"/>
        <color indexed="8"/>
        <rFont val="Arial1"/>
      </rPr>
      <t>Meta Vigencia:</t>
    </r>
    <r>
      <rPr>
        <sz val="11"/>
        <color indexed="8"/>
        <rFont val="Arial1"/>
      </rPr>
      <t xml:space="preserve"> Esta puede ser diferente de la Meta Objetivo mencionada debido a que la meta vigencia hace referencia a la frecuencia de medición, pero la meta objetivo puede estar ligada a un programa de gobierno con una frecuencia mayor</t>
    </r>
  </si>
  <si>
    <r>
      <rPr>
        <b/>
        <sz val="11"/>
        <color indexed="8"/>
        <rFont val="Arial1"/>
      </rPr>
      <t xml:space="preserve">Responsable Medición: </t>
    </r>
    <r>
      <rPr>
        <sz val="11"/>
        <color indexed="8"/>
        <rFont val="Arial1"/>
      </rPr>
      <t>Es la persona que se encarga de conseguir la información y diligenciar la ficha</t>
    </r>
  </si>
  <si>
    <r>
      <rPr>
        <b/>
        <sz val="11"/>
        <color indexed="8"/>
        <rFont val="Arial1"/>
      </rPr>
      <t>Responsable Análisis:</t>
    </r>
    <r>
      <rPr>
        <sz val="11"/>
        <color indexed="8"/>
        <rFont val="Arial1"/>
      </rPr>
      <t xml:space="preserve"> Es la persona encargada de con los datos de la ficha, realizar la interpretación de la información, en la mayoría de casos es la misma persona responsable de la medición</t>
    </r>
  </si>
  <si>
    <r>
      <rPr>
        <b/>
        <sz val="11"/>
        <color indexed="8"/>
        <rFont val="Arial1"/>
      </rPr>
      <t xml:space="preserve">Actores Interesados en el Resultado: </t>
    </r>
    <r>
      <rPr>
        <sz val="11"/>
        <color indexed="8"/>
        <rFont val="Arial1"/>
      </rPr>
      <t>Personas o Instituciones que deseen conocer los resultados del indicador, para fines de control o información netamente</t>
    </r>
  </si>
  <si>
    <r>
      <rPr>
        <b/>
        <sz val="11"/>
        <color indexed="8"/>
        <rFont val="Arial1"/>
      </rPr>
      <t>Fuente de Información</t>
    </r>
    <r>
      <rPr>
        <sz val="11"/>
        <color indexed="8"/>
        <rFont val="Arial1"/>
      </rPr>
      <t>: Aquí se debe mencionar las fuentes de todos los datos que permiten el calculo de la formula para llegar al indicador, informes, reportes de estadísticas, entre otras</t>
    </r>
  </si>
  <si>
    <r>
      <rPr>
        <b/>
        <sz val="11"/>
        <color indexed="8"/>
        <rFont val="Arial1"/>
      </rPr>
      <t>Formula de Calculo:</t>
    </r>
    <r>
      <rPr>
        <sz val="11"/>
        <color indexed="8"/>
        <rFont val="Arial1"/>
      </rPr>
      <t xml:space="preserve"> Expresión matemática (generalmente) mediante la cual se muestra la interacción de las variables utilizadas, puede ser una división, multiplicación, suma o una integración de varias operaciones</t>
    </r>
  </si>
  <si>
    <t>Sistema Integrado de Gestión de Calidad y Ambiental</t>
  </si>
  <si>
    <r>
      <rPr>
        <b/>
        <sz val="11"/>
        <color indexed="8"/>
        <rFont val="Arial1"/>
      </rPr>
      <t xml:space="preserve">Nombre del Indicador: </t>
    </r>
    <r>
      <rPr>
        <sz val="11"/>
        <color indexed="8"/>
        <rFont val="Arial1"/>
      </rPr>
      <t>Relacione el nombre del indicador</t>
    </r>
  </si>
  <si>
    <r>
      <rPr>
        <b/>
        <sz val="11"/>
        <color indexed="8"/>
        <rFont val="Arial1"/>
      </rPr>
      <t xml:space="preserve">Tipo de Indicador: </t>
    </r>
    <r>
      <rPr>
        <sz val="11"/>
        <color indexed="8"/>
        <rFont val="Arial1"/>
      </rPr>
      <t>Corresponde a la tipología a la cual se clasifique el indicador</t>
    </r>
  </si>
  <si>
    <t xml:space="preserve">FICHA TÉCNICA INDICADORES DE GESTIÓN </t>
  </si>
  <si>
    <t>ÁREA O DEPENDENCIA</t>
  </si>
  <si>
    <t>GRUPO DE TALENTO HUMANO</t>
  </si>
  <si>
    <t>GRUPO GESTIÓN DE INFORMACIÓN Y TICS (Informática)</t>
  </si>
  <si>
    <t>GRUPO GESTIÓN DE INFORMACIÓN Y TICS (Gestión Documental)</t>
  </si>
  <si>
    <t>GRUPO FINANCIERO (Tesorería)</t>
  </si>
  <si>
    <t>GRUPO FINANCIERO (Presupuesto)</t>
  </si>
  <si>
    <t>GRUPO DE SERVICIO AL USUARIO (Mantenimiento)</t>
  </si>
  <si>
    <t>GRUPO FINANCIERO (Contabilidad)</t>
  </si>
  <si>
    <t>GRUPO FINANCIERO (Caja menor)</t>
  </si>
  <si>
    <t>GRUPO DE PROYECTOS DE INVERSIÓN (Diseño y Desarrollo de proyectos)</t>
  </si>
  <si>
    <t>GRUPO DE SERVICIO AL USUARIO (Atención al usuario)</t>
  </si>
  <si>
    <t>ADMINISTRACIÓN DE VIVIENDA FISCAL (Viviendas)</t>
  </si>
  <si>
    <t>ADMINISTRACIÓN DE VIVIENDA FISCAL (Finca Raíz)</t>
  </si>
  <si>
    <t>ADMINISTRACIÓN DE VIVIENDA FISCAL (Servicios Públicos)</t>
  </si>
  <si>
    <t>ADMINISTRACIÓN DE VIVIENDA FISCAL (Cartera)</t>
  </si>
  <si>
    <t>ASESORÍA JURÍDICA (Jurídica)</t>
  </si>
  <si>
    <t>ASESORÍA JURÍDICA (Disciplinarios)</t>
  </si>
  <si>
    <t>ASESORÍA EN GESTIÓN INTEGRAL (SGA)</t>
  </si>
  <si>
    <t>ASESORÍA EN GESTIÓN INTEGRAL (SGSST)</t>
  </si>
  <si>
    <t xml:space="preserve">ASESORÍA EN PLANEACIÓN </t>
  </si>
  <si>
    <t>GRUPO DE ADQUISICIONES Y SUMINISTROS (Contratos)</t>
  </si>
  <si>
    <t>GRUPO DE ADQUISICIONES Y SUMINISTROS (Almacén)</t>
  </si>
  <si>
    <t>GRUPO DE ADQUISICIONES Y SUMINISTROS (Transportes)</t>
  </si>
  <si>
    <t>Indicador de eficiencia</t>
  </si>
  <si>
    <t>Indicador de eficacia</t>
  </si>
  <si>
    <t>Indicador de Cumplimiento</t>
  </si>
  <si>
    <t>Indicador de Evaluación</t>
  </si>
  <si>
    <t>Indicador de Capacidad</t>
  </si>
  <si>
    <t xml:space="preserve">Indicador de Productividad </t>
  </si>
  <si>
    <t>Indicador de Calidad</t>
  </si>
  <si>
    <t>Indicador de Rentabilidad</t>
  </si>
  <si>
    <t xml:space="preserve">Indicador de Competitividad </t>
  </si>
  <si>
    <t>Indicador de Valor</t>
  </si>
  <si>
    <t>RESPONSABLE MEDICIÓN Y ANÁLISIS</t>
  </si>
  <si>
    <t>Mensual</t>
  </si>
  <si>
    <t>Bimensual</t>
  </si>
  <si>
    <t>Trimestral</t>
  </si>
  <si>
    <t>Semestral</t>
  </si>
  <si>
    <t xml:space="preserve">Anual </t>
  </si>
  <si>
    <t>META DEL PERIODO</t>
  </si>
  <si>
    <t>ESCALA DE CUMPLIMIENTO</t>
  </si>
  <si>
    <t>BUENO</t>
  </si>
  <si>
    <t>01</t>
  </si>
  <si>
    <t>09 ABR 2021</t>
  </si>
  <si>
    <t>1</t>
  </si>
  <si>
    <t>DEFICIENTE</t>
  </si>
  <si>
    <t>ACEPTABLE</t>
  </si>
  <si>
    <t>0% - 60%</t>
  </si>
  <si>
    <t>61% - 80%</t>
  </si>
  <si>
    <t>81% - 100%</t>
  </si>
  <si>
    <t>ICFE-P-01-F-02</t>
  </si>
  <si>
    <t>31 DE MARZO 2019</t>
  </si>
  <si>
    <t>30 DE JUNIO 2019</t>
  </si>
  <si>
    <t>30 DE SEPTIEMBRE 2019</t>
  </si>
  <si>
    <t>31 DE DICIEMBRE DE 2019</t>
  </si>
  <si>
    <t>31 DE MARZO 2020</t>
  </si>
  <si>
    <t>30 DE JUNIO 2020</t>
  </si>
  <si>
    <t>30 DE SEPTIEMBRE 2020</t>
  </si>
  <si>
    <t>31 DE DICIEMBRE DE 2020</t>
  </si>
  <si>
    <t>31 DE MARZO 2021</t>
  </si>
  <si>
    <t>30 DE JUNIO 2021</t>
  </si>
  <si>
    <t>30 DE SEPTIEMBRE 2021</t>
  </si>
  <si>
    <t>31 DE DICIEMBRE DE 2021</t>
  </si>
  <si>
    <t>31 DE MARZO 2022</t>
  </si>
  <si>
    <t>30 DE JUNIO 2022</t>
  </si>
  <si>
    <t>30 DE SEPTIEMBRE 2022</t>
  </si>
  <si>
    <t>31 DE DICIEMBRE DE 2022</t>
  </si>
  <si>
    <t>AÑO</t>
  </si>
  <si>
    <t>TRIMESTRE</t>
  </si>
  <si>
    <t>PROGRAMADO</t>
  </si>
  <si>
    <t>EJECUTADO</t>
  </si>
  <si>
    <t>Conformación y seguimiento de los planes de acción anuales.</t>
  </si>
  <si>
    <t>Matricula y/o actualización oportuna de proyectos de inversión en el BPIN del DNP</t>
  </si>
  <si>
    <t>TOTAL TRIM</t>
  </si>
  <si>
    <t>TOTAL AÑO</t>
  </si>
  <si>
    <t>Conformación y seguimiento del plan anual de Anticorrupción y de atención al ciudadano</t>
  </si>
  <si>
    <t>Gestión institucional a través del Modelo Integrado de Planeación y Gestión - MIPG</t>
  </si>
  <si>
    <t xml:space="preserve">Derechos de petición </t>
  </si>
  <si>
    <t>Demandas</t>
  </si>
  <si>
    <t>Conciliaciones Extrajudiciales</t>
  </si>
  <si>
    <t>Acciones de tutela</t>
  </si>
  <si>
    <t>Modernización de equipos de tecnología</t>
  </si>
  <si>
    <t>Respaldo de Información</t>
  </si>
  <si>
    <t>Soporte y atención a incidentes Informáticos</t>
  </si>
  <si>
    <t>Nivel de satisfacción de los usuarios respecto al soporte y atención de incidentes informáticos</t>
  </si>
  <si>
    <t>Documentos que por TRD deben estar en el Archivo Central</t>
  </si>
  <si>
    <t>Ejecución PAC</t>
  </si>
  <si>
    <t>Caja Menor</t>
  </si>
  <si>
    <t>Presentación y pago de impuestos Tributarios</t>
  </si>
  <si>
    <t xml:space="preserve">Conciliación </t>
  </si>
  <si>
    <t>Obligaciones</t>
  </si>
  <si>
    <t>Ingresos</t>
  </si>
  <si>
    <t>Cumplimiento plan de construcciones</t>
  </si>
  <si>
    <t>Nivel satisfacción del usuario</t>
  </si>
  <si>
    <t>Gestión de PQR (pregunta, quejas y reclamos)</t>
  </si>
  <si>
    <t>Mantenimiento infraestructura</t>
  </si>
  <si>
    <t xml:space="preserve">Ejecución del presupuesto para mantenimiento </t>
  </si>
  <si>
    <t>Verificación de la cantidad de viviendas desocupadas a nivel Nacional</t>
  </si>
  <si>
    <t>Solicitud de vivienda Bogotá</t>
  </si>
  <si>
    <t xml:space="preserve">Verificación  de descuento </t>
  </si>
  <si>
    <t>Verificación de la cancelación del impuesto predial de cada propiedad</t>
  </si>
  <si>
    <t>Presupuesto servicio gas ICFE</t>
  </si>
  <si>
    <t>Presupuesto servicio Energía ICFE</t>
  </si>
  <si>
    <t>Presupuesto servicio Agua ICFE</t>
  </si>
  <si>
    <t>Presupuesto servicio Teléfono y celular ICFE</t>
  </si>
  <si>
    <t>Presupuesto servicio públicos usuarios (cuota usuarios)</t>
  </si>
  <si>
    <t>Recuperación de cartera</t>
  </si>
  <si>
    <t>Optimización de recursos financieros</t>
  </si>
  <si>
    <t xml:space="preserve">Cumplimiento contrataciones </t>
  </si>
  <si>
    <t>Cumplimiento de requisiciones</t>
  </si>
  <si>
    <t xml:space="preserve"> Gasolina y ACPM</t>
  </si>
  <si>
    <t>Mantenimiento parque automotor</t>
  </si>
  <si>
    <t>%</t>
  </si>
  <si>
    <t>Ejecución plan de contratistas</t>
  </si>
  <si>
    <t>Ejecución plan de ahorro y uso eficiente de papel</t>
  </si>
  <si>
    <t>Ejecución plan de ahorro y uso eficiente de energía</t>
  </si>
  <si>
    <t>Ejecución plan de ahorro y uso eficiente de agua</t>
  </si>
  <si>
    <t>Ejecución plan de gestión integral de residuos sólidos</t>
  </si>
  <si>
    <t>CUADRO DE REPORTE CUATRIENIO 2019 - 2022</t>
  </si>
  <si>
    <t>Porcentaje</t>
  </si>
  <si>
    <t>PS. Lorena Rodríguez</t>
  </si>
  <si>
    <t xml:space="preserve">Seguimiento y monitoreo al cumplimiento del plan de acción de la vigencia </t>
  </si>
  <si>
    <t>Soportes documentales aprobados a través de la plataforma Suite Vision Empresarial</t>
  </si>
  <si>
    <t>X</t>
  </si>
  <si>
    <t xml:space="preserve">Durante el primer trimestre de cumple con el 100% de lo programado por parte de todas las áreas del ICFE. </t>
  </si>
  <si>
    <t xml:space="preserve">Para el trimestre 1 del 2021 se debían entregar 80 soportes documentales, se aprobaron 80 soportes documentales de toda la entidad.
Lograr que las áreas entreguen soportes documentales dentro de los tiempos establecidos. </t>
  </si>
  <si>
    <t>ASD. Milena Gonzalez</t>
  </si>
  <si>
    <t>Cantidad</t>
  </si>
  <si>
    <t>N/A</t>
  </si>
  <si>
    <t>Cuatrimestral</t>
  </si>
  <si>
    <t>Monitorear y realizar el seguimiento al Plan Anticorrupción y de Atención al Ciudadano</t>
  </si>
  <si>
    <t>Reunión mensual del Comité Institucional de Gestión y Desempeño donde se rinde información de avance de los planes de mejoramiento del MIPG</t>
  </si>
  <si>
    <t>SEGUIMIENTO A ESTADISTICAS DE ACCIDENTALIDAD, ENFERMEDAD Y ASUNTISMO</t>
  </si>
  <si>
    <t>CODIGO:</t>
  </si>
  <si>
    <t>VERSIÓN:</t>
  </si>
  <si>
    <t>SISTEMA DE GESTIÓN DE SEGURIDAD Y SALUD EN EL TRABAJO</t>
  </si>
  <si>
    <t>VIGENCIA:</t>
  </si>
  <si>
    <t>Nº ACCIDENTES</t>
  </si>
  <si>
    <t>INCAPACIDAD POR EG</t>
  </si>
  <si>
    <t>MES</t>
  </si>
  <si>
    <t>Nº TRABAJADORES</t>
  </si>
  <si>
    <t>Nº AT NO MORTALES MES</t>
  </si>
  <si>
    <t>Nº AT MORTALES MES</t>
  </si>
  <si>
    <t>Nº TOTAL DE AT MES</t>
  </si>
  <si>
    <t>Nº TOTAL DE AT CON INCAPACIDAD EN EL MES</t>
  </si>
  <si>
    <t>DIAS DE INCAPACIDAD</t>
  </si>
  <si>
    <t>DIAS PRORROGA</t>
  </si>
  <si>
    <t>TOTAL DIAS INCAPACIDAD</t>
  </si>
  <si>
    <t>TOTAL DE DIAS DE AUSENCIA POR AT Y EG</t>
  </si>
  <si>
    <t>30 DE ABRIL 2020</t>
  </si>
  <si>
    <t>30 DE AGOSTO 2020</t>
  </si>
  <si>
    <t>30 DE ABRIL 2021</t>
  </si>
  <si>
    <t>30 DE AGOSTO 2021</t>
  </si>
  <si>
    <t>30 DE ABRIL 2022</t>
  </si>
  <si>
    <t>30 DE AGOSTO 2022</t>
  </si>
  <si>
    <t>AGO</t>
  </si>
  <si>
    <t>Medir el cumplimiento de las actividades propuestas para mejorar la implementación del MIGP</t>
  </si>
  <si>
    <t xml:space="preserve">Realizar las actividades pertinentes para la ejecución total de los proyectos </t>
  </si>
  <si>
    <t>Medir el sentimiento de bienestar de los usuarios de vivienda fiscal</t>
  </si>
  <si>
    <t>TE. Esteban Rojas</t>
  </si>
  <si>
    <t>3 fuentes de información: 
1. Encuestas generadas por el sistema de administración de inmuebles fiscales
2. Encuestas a través de cógido QR
3. Encuestas presenciales</t>
  </si>
  <si>
    <t>Gestionar las PQRSD en su totalidad para la toma decisiones enfocadas a la mejora continua</t>
  </si>
  <si>
    <t>2 módulos: 
Módulo PQRSD a través de la pagina web
Correo electronico
Ambas fuentes se consolidan a través de la herramienta documental ControlDoc</t>
  </si>
  <si>
    <t>Procentaje</t>
  </si>
  <si>
    <t>MY. Sanchez</t>
  </si>
  <si>
    <t>Las actividades de mantenimiento se efectuan de acuerdo con las necesidades del usuario (el usuario reporta al administrador la necesidad de mantenimiento)</t>
  </si>
  <si>
    <t>Actas de recibo a satisfacción de los mantenimientos efectuados</t>
  </si>
  <si>
    <t>Ejecutar el 100% del presupuesto asignado para mantenimiento</t>
  </si>
  <si>
    <t>Optimizar los recursos públicos al 100%</t>
  </si>
  <si>
    <t>PSD. Fabián Araujo</t>
  </si>
  <si>
    <t>La información la suministra el plan anual de adquisiciones</t>
  </si>
  <si>
    <t>Cumplir con el total de procesos inciados</t>
  </si>
  <si>
    <t>Procesos publicados en la platafroma SECOP II</t>
  </si>
  <si>
    <t>Realizar el pago de todas las ordenes de pago según las condiciones y tiempos  contractuales establecidos</t>
  </si>
  <si>
    <t>PSD. Claudia Gutierrez</t>
  </si>
  <si>
    <t>fuente de informaciòn es reporte del Aplicativo SIIF NACIÓN II</t>
  </si>
  <si>
    <t>Medir el % de cumplimiento del Almacén respecto a las solicitudes de mantenimiento</t>
  </si>
  <si>
    <t>TS. Victor Buitrago</t>
  </si>
  <si>
    <t>Informes del SAIMF</t>
  </si>
  <si>
    <t xml:space="preserve">Seguimiento respuesta oportuna a los derechos de petición </t>
  </si>
  <si>
    <t>ASD. JULLIETH CASTRO</t>
  </si>
  <si>
    <t>CONTROLDOC, CARPETA COMPARTIDA JURÍDICA</t>
  </si>
  <si>
    <t>Seguimiento términos procesales de las demandas interpuestas en contra del ICFE</t>
  </si>
  <si>
    <t>Consulta de procesos rama judicial y Ekogui</t>
  </si>
  <si>
    <t>A la fecha se encuentran en curso en despachos judiciales veinticuatro (24) procesos activos.</t>
  </si>
  <si>
    <t xml:space="preserve">Seguimiento a la asistencia oportuna y actuación según lo acordado en los comités de conciliación </t>
  </si>
  <si>
    <t xml:space="preserve">ASD JULLIETH CASTRO </t>
  </si>
  <si>
    <t>Ekogui</t>
  </si>
  <si>
    <t>Seguimiento a la respuesta oportuna y seguimiento a las acciones de tutela</t>
  </si>
  <si>
    <t>ASD. JULLIETH CASTRO ANAYA</t>
  </si>
  <si>
    <t>Consulta de procesos página de la rama judicial, controldoc y carpeta compartida Jurídica</t>
  </si>
  <si>
    <t>Información extraída del SUIFP</t>
  </si>
  <si>
    <t xml:space="preserve">Disminuir la tasa de pago respecto al impuesto predial con el pago oportuno y obteniendo el mayor descuento </t>
  </si>
  <si>
    <t>PESOS</t>
  </si>
  <si>
    <t>SV. Mauricio Viafara</t>
  </si>
  <si>
    <t>Las facturas generadas con Hacienda por parte de la entidad departamental de cada una de las seccionales</t>
  </si>
  <si>
    <t>Para la vigencia 2020 y por la adecuada gestión en tiempos de pagos se tuvo un ahorro de $376,265,587. 
Para la vigencia 2021 y por la adecuada gestión en tiempos de pagos se tuvo un ahorro de $821,779,690 (Armenia exclusión)</t>
  </si>
  <si>
    <t xml:space="preserve">Efectuar el pago del impuesto predial oportunamente obteniendo el mayor descuento </t>
  </si>
  <si>
    <t>Se efectua el pago del impuesto predial a nivel nacional obteniendo el mayor descuento para las viegncias 2019, 2020 y 2021</t>
  </si>
  <si>
    <t xml:space="preserve">Recepcionar transferencias primarias de acuerdo a los tiempos de retención establecidos en la TRD de cada oficina productora </t>
  </si>
  <si>
    <t>TSD. Yajaira López</t>
  </si>
  <si>
    <t>Las 21 transferencias son las oficinas administrativas de la Entidad y las Tablas de Retención Documental del ICFE</t>
  </si>
  <si>
    <t>x</t>
  </si>
  <si>
    <t xml:space="preserve">En el primer trimestre del 2021 se recibieron 5 derechos de petición y de los cuales 5 fueron contestados oportunamente, cumplmiento con el 100% en el trimestre evaluado. </t>
  </si>
  <si>
    <t>Eficiencia presupuestal (Egresos)</t>
  </si>
  <si>
    <t>Pesos</t>
  </si>
  <si>
    <t xml:space="preserve">Pesos </t>
  </si>
  <si>
    <t>PSD. RAÚL ATEHORTÚA</t>
  </si>
  <si>
    <t>Efectuar los mantenimientos en cumplimiento al acuerdo 002 de 2018 y las programaciones</t>
  </si>
  <si>
    <t xml:space="preserve">VERIFICAR LA DESOCUPACIÓN DE VIVIENDAS A NIVEL NACIONAL </t>
  </si>
  <si>
    <t>NÚMERO</t>
  </si>
  <si>
    <t xml:space="preserve">MY. FELIPE PRIETO CASTRO </t>
  </si>
  <si>
    <t>SAIMF</t>
  </si>
  <si>
    <t>VERIFICAR LA RELACIÓN DE ASIGANCIÓN SOBRES SOLICITUDES PRESENTADAS EN BOGOYTÁ.</t>
  </si>
  <si>
    <t>MY. FELIPE PRIETO CASTRO</t>
  </si>
  <si>
    <t xml:space="preserve">SISTEMA SAIMF - LIBRO DE ASIGNACIÓN </t>
  </si>
  <si>
    <t>LA ASIGNACIÓN SE ESTA REALIZANDO A MEDIDA DE LA DESOCUPACIÓN Y DISPONIBILIDAD DE INMUEBLES.</t>
  </si>
  <si>
    <t>Cumplimiento de presupuesto de construcción de vivienda fiscal a nivel nacional</t>
  </si>
  <si>
    <t>Cumplimiento de presupuesto de mantenimiento estructural de vivienda fiscal a nivel nacional</t>
  </si>
  <si>
    <t>Cumplimiento plan de diseños de mantenimiento</t>
  </si>
  <si>
    <t>Cumplimiento plan de diseños de construcción</t>
  </si>
  <si>
    <t>Cumplimiento plan de mantenimientos</t>
  </si>
  <si>
    <t>Indicador Económico</t>
  </si>
  <si>
    <t>PSD. Ubaldina Cabrera</t>
  </si>
  <si>
    <t>PSD. Erika Rodríguez</t>
  </si>
  <si>
    <t>Lo que se causó (lo que se cobra a través del SAIMF) vs lo que no operó; reporte del área de Informática</t>
  </si>
  <si>
    <t>Medir la recuperación de la cartera de la entidad</t>
  </si>
  <si>
    <t>Efectuar el seguimiento de la ejecución del presupuesto de construcción</t>
  </si>
  <si>
    <t>ASD. Dulian Paola Jiménez</t>
  </si>
  <si>
    <t>plan estrategico: 138</t>
  </si>
  <si>
    <t>pla de adquisiciones: 138</t>
  </si>
  <si>
    <t>plan estrategico 106</t>
  </si>
  <si>
    <t>plan de adquisiciones: la ultima version: 42</t>
  </si>
  <si>
    <t>plan estrategico: 50</t>
  </si>
  <si>
    <t>plan de adquisiciones: 125</t>
  </si>
  <si>
    <t>DANIEL</t>
  </si>
  <si>
    <t>OSCAR</t>
  </si>
  <si>
    <t>ALEXANDRA</t>
  </si>
  <si>
    <t>INDEPENDI.</t>
  </si>
  <si>
    <t xml:space="preserve">En el segundo trimestre del año 2022 se habrán recibido 60 viviendas nuevas construidas. </t>
  </si>
  <si>
    <t>Dar cumplimiento con la normatividad fiscal</t>
  </si>
  <si>
    <t>Jefe del área contable</t>
  </si>
  <si>
    <t>Esta información se soporta con las declaraciones presentadas.</t>
  </si>
  <si>
    <t>Se da cumplimiento con las normas fiscales emanadas por la Dirección de Impuestos y aduanas nacionales</t>
  </si>
  <si>
    <t>Verificar la razonabilidad de la información procesada por cada una de las áreas</t>
  </si>
  <si>
    <t>Número</t>
  </si>
  <si>
    <t>Información procesada por cada área o dependencia</t>
  </si>
  <si>
    <t>Verificar la razonabilidad de las operaciones procesadas por cada dependencia.</t>
  </si>
  <si>
    <t>Plan Anual de Adquisiciones</t>
  </si>
  <si>
    <t>Verificar la ejecución de los mantenimientos a las unidades de vivienda programadas para la vigencia</t>
  </si>
  <si>
    <t>Realizar el seguimiento de la ejecución del presupuesto de mantenimiento</t>
  </si>
  <si>
    <t>Contar con los diseños planeados para ejecutar los mantenimientos programados</t>
  </si>
  <si>
    <t>Plan estratégico cuatrienal 2019-2022</t>
  </si>
  <si>
    <t>Contar con los diseños planeados para ejecutar las construcciones programadas</t>
  </si>
  <si>
    <t>Verificar la ejecución de las construcciones programadas para la vigencia</t>
  </si>
  <si>
    <t xml:space="preserve">Realizar seguimiento a la ejecucion del presupuesto de los pagos realizados por concepto de gas </t>
  </si>
  <si>
    <t>pesos</t>
  </si>
  <si>
    <t>CT. Diego Fernando Lizarazo</t>
  </si>
  <si>
    <t xml:space="preserve">Realizar seguimiento a la ejecucion del presupuesto de los pagos realizados por concepto de Energia </t>
  </si>
  <si>
    <t xml:space="preserve">pesos </t>
  </si>
  <si>
    <t>Realizar seguimiento a la ejecucion del presupuesto de los pagos realizados por concepto de agua</t>
  </si>
  <si>
    <t>Realizar seguimiento a la ejecucion del presupuesto de los pagos realizados por concepto de celular y telefono fijo</t>
  </si>
  <si>
    <t>Realizar seguimiento a la ejecucion del presupuesto de los pagos realizados por concepto de cuota usuarios</t>
  </si>
  <si>
    <t>Realizar seguimiento al cumplimiento del plan de contratistas</t>
  </si>
  <si>
    <t>PROGRAMA CONTROL DE CONTRATISTAS (ICFE-P-121 )
PLAN DE CONTROL DE CONTRATISTAS (ICFE-P-121-P-01)</t>
  </si>
  <si>
    <t>Apoyar la articulación y óptimo funcionamiento de las tecnologías de información de la Entidad y sus diferentes procesos permanentes, mediante la utilización de hardware y software, a partir de las demandas y necesidades de los usuarios del sistema, con el fin de mejorar el proceso de toma de decisiones.</t>
  </si>
  <si>
    <t>porcentaje</t>
  </si>
  <si>
    <t>fabio andres chaparro acosta</t>
  </si>
  <si>
    <t>PSD. Fabio Andrés Chaparro Acosta</t>
  </si>
  <si>
    <t>Cantidad de equipos de cómputo adquiridos</t>
  </si>
  <si>
    <t>Apoyar la articulación y óptimo funcionamiento de las tecnologías de información de la Entidad y sus diferentes procesos permanentes, mediante la utilización de hardware y software, a partir de las demandas  y necesidades de los usuarios del sistema, con el fin de mejorar el proceso de toma de decisiones.</t>
  </si>
  <si>
    <t>backups reaizados a los equipos de computo y servidores del ICFE</t>
  </si>
  <si>
    <t>incidencias reportadas en el GLPI (HELP-DESK) ICFE</t>
  </si>
  <si>
    <t>encuesta de satisfaccion realizada a funcionarios ICFE</t>
  </si>
  <si>
    <t>ICFE-P-120 PROGRAMA DE AHORRO Y USO EFICIENTE DE PAPEL
ICFE-P-120-F-01 PLAN DE AHORRO Y USO EFICIENTE DE PAPEL</t>
  </si>
  <si>
    <t>Realizar seguimiento al cumplimiento del plan de ahorro y uso eficiente de papel</t>
  </si>
  <si>
    <t>Realizar seguimiento al cumplimiento del plan de ahorro y uso eficiente de energía</t>
  </si>
  <si>
    <t>ICFE-P-119 PROGRAMA DE AHORRO Y USO EFICIENTE DE ENERGÍA
ICFE-P-119-P-01 PLAN DE AHORRO Y USO EFICIENTE DE ENERGÍA</t>
  </si>
  <si>
    <t>Realizar seguimiento al cumplimiento del plan de ahorro y uso eficiente de agua</t>
  </si>
  <si>
    <t>ICFE-P-118 PROGRAMA DE AHORRO Y USO EFICIENTE DEL RECURSO HÍDRICO
ICFE-P-118-P-01 PLAN DE AHORRO Y USO EFICIENTE DE AGUA</t>
  </si>
  <si>
    <t>ICFE-P-117 PROCEDIMIENTO DE GESTIÓN INTEGRAL DE RESIDUOS
ICFE-P-117-P-01 PLAN DE GESTIÓN INTEGRAL DE RESIDUOS SÓLIDOS</t>
  </si>
  <si>
    <t>Realizar seguimiento al cumplimiento del plan de gestión integral de residuos sólidos</t>
  </si>
  <si>
    <t>PLAN DE BIENESTAR</t>
  </si>
  <si>
    <t>Medir el cumplimiento del plan de bienestar del ICFE</t>
  </si>
  <si>
    <t>COORD. TH</t>
  </si>
  <si>
    <t>Plan de bienestar social e incentivos</t>
  </si>
  <si>
    <t>PLAN DE CAPACITACION</t>
  </si>
  <si>
    <t>Medir el cumplimiento del plan de capacitación</t>
  </si>
  <si>
    <t>Programa de capacitación</t>
  </si>
  <si>
    <t>CLIMA ORGANIZACIONAL</t>
  </si>
  <si>
    <t>Medir el nivel de satisfacción de los trabajadores con el clima laboral</t>
  </si>
  <si>
    <r>
      <rPr>
        <b/>
        <sz val="10"/>
        <color rgb="FF000000"/>
        <rFont val="Arial"/>
        <family val="2"/>
      </rPr>
      <t xml:space="preserve">Primer y Segundo Trimestre: </t>
    </r>
    <r>
      <rPr>
        <sz val="10"/>
        <color indexed="8"/>
        <rFont val="Arial"/>
        <family val="2"/>
      </rPr>
      <t xml:space="preserve">
- La fecha prevista de adquisición de los equipos de cómputo para la vigencia 2021 es el mes de julio.</t>
    </r>
  </si>
  <si>
    <t>Por esta razón a corte 30 de junio no se han adquirido los equipos de cómputo.</t>
  </si>
  <si>
    <r>
      <rPr>
        <b/>
        <sz val="10"/>
        <color rgb="FF000000"/>
        <rFont val="Arial"/>
        <family val="2"/>
      </rPr>
      <t xml:space="preserve">Primer trimestre: </t>
    </r>
    <r>
      <rPr>
        <sz val="10"/>
        <color indexed="8"/>
        <rFont val="Arial"/>
        <family val="2"/>
      </rPr>
      <t xml:space="preserve">
- Debido a que se presentan inconsistenia al momento de generar los backups con el software COBIAN no fue posible realizar el backup del 100% de los equipos de ocmpuo del ICFE. 
</t>
    </r>
    <r>
      <rPr>
        <b/>
        <sz val="10"/>
        <color rgb="FF000000"/>
        <rFont val="Arial"/>
        <family val="2"/>
      </rPr>
      <t>Segundo trimestre:</t>
    </r>
    <r>
      <rPr>
        <sz val="10"/>
        <color indexed="8"/>
        <rFont val="Arial"/>
        <family val="2"/>
      </rPr>
      <t xml:space="preserve"> 
- 
</t>
    </r>
  </si>
  <si>
    <r>
      <t xml:space="preserve">Notas: </t>
    </r>
    <r>
      <rPr>
        <sz val="10"/>
        <color rgb="FF000000"/>
        <rFont val="Arial"/>
        <family val="2"/>
      </rPr>
      <t>Validar la confiabilidad de la herramienta COBIAN (software libre) y si es necesario plantera la necesidad de adquirir un nuevo software de licencia paga que garantice la funcionalidad del mismo.</t>
    </r>
  </si>
  <si>
    <r>
      <rPr>
        <b/>
        <sz val="10"/>
        <color rgb="FF000000"/>
        <rFont val="Arial"/>
        <family val="2"/>
      </rPr>
      <t>Primer trimestre:</t>
    </r>
    <r>
      <rPr>
        <sz val="10"/>
        <color indexed="8"/>
        <rFont val="Arial"/>
        <family val="2"/>
      </rPr>
      <t xml:space="preserve">
- Configurar nuevamente el software cliente de COBIAN para generar los backups en los equipos faltantes.
</t>
    </r>
    <r>
      <rPr>
        <b/>
        <sz val="10"/>
        <color rgb="FF000000"/>
        <rFont val="Arial"/>
        <family val="2"/>
      </rPr>
      <t>Segundo Trimestre:</t>
    </r>
    <r>
      <rPr>
        <sz val="10"/>
        <color indexed="8"/>
        <rFont val="Arial"/>
        <family val="2"/>
      </rPr>
      <t xml:space="preserve"> 
- </t>
    </r>
  </si>
  <si>
    <r>
      <rPr>
        <b/>
        <sz val="10"/>
        <color rgb="FF000000"/>
        <rFont val="Arial"/>
        <family val="2"/>
      </rPr>
      <t>1er trimestre:</t>
    </r>
    <r>
      <rPr>
        <sz val="10"/>
        <color indexed="8"/>
        <rFont val="Arial"/>
        <family val="2"/>
      </rPr>
      <t xml:space="preserve">
- Se atendieron el 100% de las solicitudes registradas en el GLPI por los usuarios internos del ICFE. 
</t>
    </r>
    <r>
      <rPr>
        <b/>
        <sz val="10"/>
        <color rgb="FF000000"/>
        <rFont val="Arial"/>
        <family val="2"/>
      </rPr>
      <t xml:space="preserve">2do trimestre:
</t>
    </r>
    <r>
      <rPr>
        <sz val="10"/>
        <color indexed="8"/>
        <rFont val="Arial"/>
        <family val="2"/>
      </rPr>
      <t xml:space="preserve">-
</t>
    </r>
  </si>
  <si>
    <r>
      <rPr>
        <b/>
        <sz val="10"/>
        <color rgb="FF000000"/>
        <rFont val="Arial"/>
        <family val="2"/>
      </rPr>
      <t>1er trimestre:</t>
    </r>
    <r>
      <rPr>
        <sz val="10"/>
        <color indexed="8"/>
        <rFont val="Arial"/>
        <family val="2"/>
      </rPr>
      <t xml:space="preserve">
- Seguir trabajando para que los usuarios registren todas las solicitudes, ya que muchas veces el usuario plantea la necesidad pero no la gestiona por la herramienta dispuesta para tal fin.
</t>
    </r>
    <r>
      <rPr>
        <b/>
        <sz val="10"/>
        <color rgb="FF000000"/>
        <rFont val="Arial"/>
        <family val="2"/>
      </rPr>
      <t>2do trimestre:</t>
    </r>
    <r>
      <rPr>
        <sz val="10"/>
        <color indexed="8"/>
        <rFont val="Arial"/>
        <family val="2"/>
      </rPr>
      <t xml:space="preserve">
- </t>
    </r>
  </si>
  <si>
    <t>ALIMENTAR EL INDICADOR DESDE ACÁ</t>
  </si>
  <si>
    <r>
      <rPr>
        <b/>
        <sz val="10"/>
        <color rgb="FF000000"/>
        <rFont val="Arial"/>
        <family val="2"/>
      </rPr>
      <t xml:space="preserve">1er trimestre: </t>
    </r>
    <r>
      <rPr>
        <sz val="10"/>
        <color indexed="8"/>
        <rFont val="Arial"/>
        <family val="2"/>
      </rPr>
      <t xml:space="preserve">
- Se debe garantizar la mayor cantidad de respuesta por parte de los funcionarios 
</t>
    </r>
    <r>
      <rPr>
        <b/>
        <sz val="10"/>
        <color rgb="FF000000"/>
        <rFont val="Arial"/>
        <family val="2"/>
      </rPr>
      <t xml:space="preserve">2do trimestre:
</t>
    </r>
    <r>
      <rPr>
        <sz val="10"/>
        <color indexed="8"/>
        <rFont val="Arial"/>
        <family val="2"/>
      </rPr>
      <t>-</t>
    </r>
  </si>
  <si>
    <r>
      <rPr>
        <b/>
        <sz val="10"/>
        <color rgb="FF000000"/>
        <rFont val="Arial"/>
        <family val="2"/>
      </rPr>
      <t xml:space="preserve">1ER TRIM: </t>
    </r>
    <r>
      <rPr>
        <sz val="10"/>
        <color indexed="8"/>
        <rFont val="Arial"/>
        <family val="2"/>
      </rPr>
      <t xml:space="preserve">
- Para el 1er trimestre del 2021 se tiene un avance del 19%, donde de las 21 transferencias establecidas para esta vigencia en el 1er trimestre se han efectuado 4.
</t>
    </r>
    <r>
      <rPr>
        <b/>
        <sz val="10"/>
        <color rgb="FF000000"/>
        <rFont val="Arial"/>
        <family val="2"/>
      </rPr>
      <t>2DO TRIM</t>
    </r>
    <r>
      <rPr>
        <sz val="10"/>
        <color indexed="8"/>
        <rFont val="Arial"/>
        <family val="2"/>
      </rPr>
      <t xml:space="preserve">:
-
</t>
    </r>
  </si>
  <si>
    <r>
      <rPr>
        <b/>
        <sz val="10"/>
        <color rgb="FF000000"/>
        <rFont val="Arial"/>
        <family val="2"/>
      </rPr>
      <t>1er semestre:</t>
    </r>
    <r>
      <rPr>
        <sz val="10"/>
        <color indexed="8"/>
        <rFont val="Arial"/>
        <family val="2"/>
      </rPr>
      <t xml:space="preserve"> 
- 
</t>
    </r>
  </si>
  <si>
    <t>No.</t>
  </si>
  <si>
    <t>Indicador</t>
  </si>
  <si>
    <t>Unidad de Medida</t>
  </si>
  <si>
    <t>FECHA</t>
  </si>
  <si>
    <t>EJECUCIÓN
TRIMESTRAL</t>
  </si>
  <si>
    <t xml:space="preserve">Porcentaje </t>
  </si>
  <si>
    <r>
      <rPr>
        <b/>
        <sz val="10"/>
        <color rgb="FF000000"/>
        <rFont val="Arial"/>
        <family val="2"/>
      </rPr>
      <t>1er trim:</t>
    </r>
    <r>
      <rPr>
        <sz val="10"/>
        <color indexed="8"/>
        <rFont val="Arial"/>
        <family val="2"/>
      </rPr>
      <t xml:space="preserve">
- Para el primer trimestre se programaron actividades de acuerdo a las posibilidades de la realidad social que se vive. Por tal las actividades de tipo presencial no se programaron.
</t>
    </r>
    <r>
      <rPr>
        <b/>
        <sz val="10"/>
        <color rgb="FF000000"/>
        <rFont val="Arial"/>
        <family val="2"/>
      </rPr>
      <t>2do trim</t>
    </r>
    <r>
      <rPr>
        <sz val="10"/>
        <color indexed="8"/>
        <rFont val="Arial"/>
        <family val="2"/>
      </rPr>
      <t xml:space="preserve">:
- Se tenían programadas 3 actividades de las cuales sólo se pudo ejecutar 1; esto atendiendo las medidas de prevención para mitigar el contagio por COVID-19, las actividades se han realizado de manera virtual y en celebraciones se difunden boletines vía correo institucional. </t>
    </r>
  </si>
  <si>
    <t xml:space="preserve">Se espera para el tercer y cuarto trimestre desarollar las actividades programadas cumplimiendo las normas de bioseguridad. </t>
  </si>
  <si>
    <r>
      <rPr>
        <b/>
        <sz val="10"/>
        <color rgb="FF000000"/>
        <rFont val="Arial"/>
        <family val="2"/>
      </rPr>
      <t xml:space="preserve">1er trim: </t>
    </r>
    <r>
      <rPr>
        <sz val="10"/>
        <color indexed="8"/>
        <rFont val="Arial"/>
        <family val="2"/>
      </rPr>
      <t xml:space="preserve">
- Para el primer trimestre no se programaron capacitaciones de origen externo, ya que estas requieren de la celebración de contratos. La estructuración se ha visto retrasa por la suspención de actividades presenciales, teniendo en cuenta que muchas de las capacitaciones requeridas son prácticas.
</t>
    </r>
    <r>
      <rPr>
        <b/>
        <sz val="10"/>
        <color rgb="FF000000"/>
        <rFont val="Arial"/>
        <family val="2"/>
      </rPr>
      <t>2do trim</t>
    </r>
    <r>
      <rPr>
        <sz val="10"/>
        <color indexed="8"/>
        <rFont val="Arial"/>
        <family val="2"/>
      </rPr>
      <t xml:space="preserve">: 
- Para el segundo trimestre no se tenian programadas capacitaciones de origen externo, éstas se efectuarán durante el segundo semestre 2021. El número de capacitaciones registradas obedece a las capacitaciones internas efectuadas por la Asesoría en Gestión Integral en materia de Salud y Seguridad en el Trabajo. 
</t>
    </r>
    <r>
      <rPr>
        <b/>
        <sz val="10"/>
        <color indexed="8"/>
        <rFont val="Arial"/>
        <family val="2"/>
      </rPr>
      <t>3er trim:</t>
    </r>
    <r>
      <rPr>
        <sz val="10"/>
        <color indexed="8"/>
        <rFont val="Arial"/>
        <family val="2"/>
      </rPr>
      <t xml:space="preserve"> 
-
</t>
    </r>
  </si>
  <si>
    <t>Encuesta de satisfacción de clima laboral aplicadas</t>
  </si>
  <si>
    <r>
      <rPr>
        <b/>
        <sz val="10"/>
        <color rgb="FF000000"/>
        <rFont val="Arial"/>
        <family val="2"/>
      </rPr>
      <t>1er trim:</t>
    </r>
    <r>
      <rPr>
        <sz val="10"/>
        <color indexed="8"/>
        <rFont val="Arial"/>
        <family val="2"/>
      </rPr>
      <t xml:space="preserve">
Para el primer trimestre de aplicó encuesta de clima labora relacionada con el manejo del COVID 19. La calificación estuvo relacionada con el autocuidado y las medidas tomadas por el ICFE
</t>
    </r>
    <r>
      <rPr>
        <b/>
        <sz val="10"/>
        <color rgb="FF000000"/>
        <rFont val="Arial"/>
        <family val="2"/>
      </rPr>
      <t xml:space="preserve">
2do trim:
</t>
    </r>
    <r>
      <rPr>
        <sz val="10"/>
        <color indexed="8"/>
        <rFont val="Arial"/>
        <family val="2"/>
      </rPr>
      <t xml:space="preserve">- Se efectuaron 47 encuestas de las cuales 43 fueron calificadas positivamente. Demostrando que el 91% de los colaboradores del ICFE consideran un clima laboral excelemte y bueno. Así mismo la calificación se relaciona con la percepción del autocuidado y el manejo del ICFE frente a la pandemia por COVID-19.
</t>
    </r>
    <r>
      <rPr>
        <b/>
        <sz val="10"/>
        <color indexed="8"/>
        <rFont val="Arial"/>
        <family val="2"/>
      </rPr>
      <t>3er trim:</t>
    </r>
    <r>
      <rPr>
        <sz val="10"/>
        <color indexed="8"/>
        <rFont val="Arial"/>
        <family val="2"/>
      </rPr>
      <t xml:space="preserve">
- 
</t>
    </r>
  </si>
  <si>
    <r>
      <rPr>
        <b/>
        <sz val="10"/>
        <color rgb="FF000000"/>
        <rFont val="Arial"/>
        <family val="2"/>
      </rPr>
      <t>1er semestre:</t>
    </r>
    <r>
      <rPr>
        <sz val="10"/>
        <color indexed="8"/>
        <rFont val="Arial"/>
        <family val="2"/>
      </rPr>
      <t xml:space="preserve"> 
- Durante el primer semestre del 2021 se efectuaron 255 encuestas de satisfacción a las usuarios de las cuales 235 fueron calificadas como bueno y excelente, manteniendo la satisfacción del usuario en 92%.
</t>
    </r>
  </si>
  <si>
    <t xml:space="preserve">Pagos cancelados y Plan de Adquisiciones </t>
  </si>
  <si>
    <r>
      <rPr>
        <b/>
        <sz val="10"/>
        <color indexed="8"/>
        <rFont val="Arial"/>
        <family val="2"/>
      </rPr>
      <t xml:space="preserve">1er cuatrimestre:
</t>
    </r>
    <r>
      <rPr>
        <sz val="10"/>
        <color indexed="8"/>
        <rFont val="Arial"/>
        <family val="2"/>
      </rPr>
      <t xml:space="preserve">Durante la primera semana de mayo se da cumplimiento del 1er cuatrimestre del año, teniendo un cumplimiento de 43.43/47.98. Las área que deben entregables del 1er cuatrimestre son Talento Humano y Cartera. 
2do cuatrimestre:
</t>
    </r>
  </si>
  <si>
    <t xml:space="preserve">El primer trimestre se construyen los planes de mejoramiento a ejecuctar durante el 2021, se cuenta con plan de mejoramiento de MIGP y plan de actualización de procesos y procedimientos.  
En el mes de junio se entregan los resultados del FURAG 2020 y se incluyen actividades dentro del Plan de Mejoramiento MIPG. </t>
  </si>
  <si>
    <t>Variación del número de acciones de tutela que invoquen derecho de petición del año en curso con respecto al año anterior.</t>
  </si>
  <si>
    <t>Monitorear el aumento en la cantidad de acciones de tutela contra la entidad que invoquen el derecho de petición.</t>
  </si>
  <si>
    <t>&lt;= 30%</t>
  </si>
  <si>
    <t>MALO</t>
  </si>
  <si>
    <t xml:space="preserve">CRITICO </t>
  </si>
  <si>
    <t>MAYO A 120%</t>
  </si>
  <si>
    <t>60%-85%</t>
  </si>
  <si>
    <t>30% - 60%</t>
  </si>
  <si>
    <t>La entidad debe construir la base de acuerdo a la información al cierre de la vigencia anterior.</t>
  </si>
  <si>
    <t xml:space="preserve">ANUAL </t>
  </si>
  <si>
    <t>V1</t>
  </si>
  <si>
    <t>V2</t>
  </si>
  <si>
    <t>Eficacia</t>
  </si>
  <si>
    <t>INCAPACIDAD POR AT / EL</t>
  </si>
  <si>
    <t>INDICES POR AT/EL</t>
  </si>
  <si>
    <t>INDCICES POR EG</t>
  </si>
  <si>
    <t>Nº TOTAL DE EG CON INCAPACIDAD EN EL MES</t>
  </si>
  <si>
    <t>TOTAL DIAS TRABAJADOS</t>
  </si>
  <si>
    <t>HORAS TRABAJADAS POR DIA</t>
  </si>
  <si>
    <t>HORAS HOMBRE TRABAJADAS</t>
  </si>
  <si>
    <t>FRECUENCIA DE AT</t>
  </si>
  <si>
    <t>FRECUENCIA DE AT CON INCAPACIDAD</t>
  </si>
  <si>
    <t>SEVERIDAD DE AT</t>
  </si>
  <si>
    <t>LESIONES INCAPACITANTES</t>
  </si>
  <si>
    <t>TASA DE ACCIDENTALIDAD</t>
  </si>
  <si>
    <t>INDICE DE FRECUENCIA DE AUSENTISMO</t>
  </si>
  <si>
    <t>TASA DE SEVERIDAD</t>
  </si>
  <si>
    <t>TOTAL 2022</t>
  </si>
  <si>
    <t>CONSIDERACIONES</t>
  </si>
  <si>
    <t>HHT: Horas hombre trabajadas (No.trabajadores*días trabajados*horas trabajadas-incapacidades-permisos)</t>
  </si>
  <si>
    <t>I.F.: Indice de frecuencia: No. de accidentes/HHT*K</t>
  </si>
  <si>
    <t>I.S.: Indice de severidad: No. días de perdidos ó Días cargados/HHT*K</t>
  </si>
  <si>
    <t>I.L.I :Indice de lesiones incapacitantes: IF*IS/1000</t>
  </si>
  <si>
    <t>K : 240000</t>
  </si>
  <si>
    <t>I.D.P. : Indice Medio de Días Perdidos por Lesiones: No. Total de dias perdidos o cargados por  lesiones /No. de casos con tiempo perdido</t>
  </si>
  <si>
    <t xml:space="preserve">TASA: Tasa de accidentalidad: No. de accidentes ocurridos x100/ No. de Trabajadores </t>
  </si>
  <si>
    <t>SEGUIMIENTO ANUAL DE  INDICADORES DE GESTION</t>
  </si>
  <si>
    <t>PERIODO: 2022</t>
  </si>
  <si>
    <t>AT/EL</t>
  </si>
  <si>
    <t>EG</t>
  </si>
  <si>
    <t>N° TOTAL DE AT</t>
  </si>
  <si>
    <t>N° TOTAL DE AT CON INCAPACIDAD POR AT</t>
  </si>
  <si>
    <t>TOTAL DIAS DE INCAPACIDAD POR AT/EL</t>
  </si>
  <si>
    <t>TOTAL DIAS DE INCAPACIDAD POR EG</t>
  </si>
  <si>
    <t>PERIODO: 2018</t>
  </si>
  <si>
    <t>OBJETIVO 2022: REDUCIR EN UN 10% LOS INDICES CON RESPECTO AL AÑO ANTERIOR</t>
  </si>
  <si>
    <t>%CUMPLIMIENTO</t>
  </si>
  <si>
    <t>ESTADO</t>
  </si>
  <si>
    <t>02</t>
  </si>
  <si>
    <t>22 JUL 2022</t>
  </si>
  <si>
    <t>CUADRO DE REPORTE CUATRIENIO 2029 - 2022</t>
  </si>
  <si>
    <t>ICFE-P-02-F-02</t>
  </si>
  <si>
    <t>31 DE MARZO 2029</t>
  </si>
  <si>
    <t>30 DE JUNIO 2029</t>
  </si>
  <si>
    <t>30 DE SEPTIEMBRE 2029</t>
  </si>
  <si>
    <t>31 DE DICIEMBRE DE 2029</t>
  </si>
  <si>
    <t>Durante el primer trimestre del 2021 no se matricularon ni actualización proyectos en el BPIN. 
En el segundo trimestre del año se inscribieron 2 proyectos, los soportes documentales reposan en el Grupo de Proyectos y también son soporte de mitigación del riesgo No. 1 de la Asesoría en Planeación. 
a. Nombre del proyecto: CONSTRUCCIÓN DE VIVIENDAS FISCALES Y SUS ÁREAS COMUNES A NIVEL NACIONAL. Código BPIN: 2029021000070
b.Nombre del proyecto: MANTENIMIENTO RECUPERATIVO Y ESTRUCTURAL DE VIVIENDAS FISCALES Y SUS AREAS
COMUNES A NIVEL NACIONAL. Código BPI: 2027021000372</t>
  </si>
  <si>
    <t>CUADRO DE REPORTE CUATRENIO 2029 - 2022</t>
  </si>
  <si>
    <t>En el año 2029 no se efectuaron transferencias toda vez que en su momento se tenían atrasadas transferencias de vigencias anteriores. 
En el año 2020 se efectuaron en total 13 transferencias de las 21 establecidas, terminando este indicador en 62% para la vigencia 2020. 
Es importante establecer que dichas transferencias eran las atrasadas mientras que las de la vigencia evaluada están al 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</si>
</sst>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4" formatCode="_-&quot;$&quot;\ * #,##0.00_-;\-&quot;$&quot;\ * #,##0.00_-;_-&quot;$&quot;\ * &quot;-&quot;??_-;_-@_-"/>
    <numFmt numFmtId="43" formatCode="_-* #,##0.00_-;\-* #,##0.00_-;_-* &quot;-&quot;??_-;_-@_-"/>
    <numFmt numFmtId="164" formatCode="_-&quot;$&quot;* #,##0_-;\-&quot;$&quot;* #,##0_-;_-&quot;$&quot;* &quot;-&quot;_-;_-@_-"/>
    <numFmt numFmtId="165" formatCode="0.0%"/>
    <numFmt numFmtId="166" formatCode="_-&quot;$&quot;\ * #,##0_-;\-&quot;$&quot;\ * #,##0_-;_-&quot;$&quot;\ * &quot;-&quot;??_-;_-@_-"/>
  </numFmts>
  <fonts count="39">
    <font>
      <sz val="11"/>
      <color indexed="8"/>
      <name val="Arial1"/>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indexed="8"/>
      <name val="Arial1"/>
    </font>
    <font>
      <b/>
      <sz val="11"/>
      <color indexed="8"/>
      <name val="Arial1"/>
    </font>
    <font>
      <b/>
      <sz val="10"/>
      <color theme="0"/>
      <name val="Arial"/>
      <family val="2"/>
    </font>
    <font>
      <sz val="10"/>
      <color indexed="8"/>
      <name val="Arial"/>
      <family val="2"/>
    </font>
    <font>
      <b/>
      <sz val="10"/>
      <color indexed="8"/>
      <name val="Arial"/>
      <family val="2"/>
    </font>
    <font>
      <sz val="10"/>
      <color theme="0"/>
      <name val="Arial"/>
      <family val="2"/>
    </font>
    <font>
      <sz val="10"/>
      <color indexed="18"/>
      <name val="Arial"/>
      <family val="2"/>
    </font>
    <font>
      <b/>
      <sz val="10"/>
      <color indexed="12"/>
      <name val="Arial"/>
      <family val="2"/>
    </font>
    <font>
      <sz val="10"/>
      <color rgb="FFFF0000"/>
      <name val="Arial"/>
      <family val="2"/>
    </font>
    <font>
      <b/>
      <sz val="11"/>
      <color theme="0"/>
      <name val="Arial"/>
      <family val="2"/>
    </font>
    <font>
      <b/>
      <sz val="10"/>
      <name val="Arial"/>
      <family val="2"/>
    </font>
    <font>
      <b/>
      <sz val="14"/>
      <name val="Arial"/>
      <family val="2"/>
    </font>
    <font>
      <sz val="9"/>
      <color indexed="81"/>
      <name val="Tahoma"/>
      <family val="2"/>
    </font>
    <font>
      <sz val="11"/>
      <color indexed="8"/>
      <name val="Arial1"/>
    </font>
    <font>
      <sz val="10"/>
      <name val="Arial"/>
      <family val="2"/>
    </font>
    <font>
      <b/>
      <sz val="11"/>
      <color theme="0"/>
      <name val="Calibri"/>
      <family val="2"/>
      <scheme val="minor"/>
    </font>
    <font>
      <sz val="11"/>
      <color rgb="FFFF0000"/>
      <name val="Calibri"/>
      <family val="2"/>
      <scheme val="minor"/>
    </font>
    <font>
      <b/>
      <sz val="11"/>
      <color theme="1"/>
      <name val="Calibri"/>
      <family val="2"/>
      <scheme val="minor"/>
    </font>
    <font>
      <b/>
      <sz val="14"/>
      <color theme="1"/>
      <name val="Arial"/>
      <family val="2"/>
    </font>
    <font>
      <b/>
      <sz val="11"/>
      <name val="Arial"/>
      <family val="2"/>
    </font>
    <font>
      <sz val="10"/>
      <color theme="1"/>
      <name val="Calibri"/>
      <family val="2"/>
      <scheme val="minor"/>
    </font>
    <font>
      <sz val="10"/>
      <color theme="1"/>
      <name val="Arial"/>
      <family val="2"/>
    </font>
    <font>
      <b/>
      <sz val="9"/>
      <color theme="0"/>
      <name val="Calibri"/>
      <family val="2"/>
      <scheme val="minor"/>
    </font>
    <font>
      <b/>
      <sz val="9"/>
      <color theme="1"/>
      <name val="Calibri"/>
      <family val="2"/>
      <scheme val="minor"/>
    </font>
    <font>
      <sz val="9"/>
      <color theme="1"/>
      <name val="Calibri"/>
      <family val="2"/>
      <scheme val="minor"/>
    </font>
    <font>
      <b/>
      <sz val="10"/>
      <color rgb="FF000000"/>
      <name val="Arial"/>
      <family val="2"/>
    </font>
    <font>
      <sz val="10"/>
      <color rgb="FF000000"/>
      <name val="Arial"/>
      <family val="2"/>
    </font>
    <font>
      <b/>
      <sz val="16"/>
      <color rgb="FFFF0000"/>
      <name val="Arial"/>
      <family val="2"/>
    </font>
    <font>
      <b/>
      <sz val="10"/>
      <color rgb="FFFF0000"/>
      <name val="Arial"/>
      <family val="2"/>
    </font>
    <font>
      <b/>
      <sz val="9"/>
      <color indexed="81"/>
      <name val="Tahoma"/>
      <family val="2"/>
    </font>
    <font>
      <b/>
      <sz val="8"/>
      <color theme="0"/>
      <name val="Calibri"/>
      <family val="2"/>
      <scheme val="minor"/>
    </font>
    <font>
      <b/>
      <sz val="8"/>
      <color theme="1"/>
      <name val="Calibri"/>
      <family val="2"/>
      <scheme val="minor"/>
    </font>
  </fonts>
  <fills count="24">
    <fill>
      <patternFill patternType="none"/>
    </fill>
    <fill>
      <patternFill patternType="gray125"/>
    </fill>
    <fill>
      <patternFill patternType="solid">
        <fgColor theme="3" tint="-0.249977111117893"/>
        <bgColor indexed="45"/>
      </patternFill>
    </fill>
    <fill>
      <patternFill patternType="solid">
        <fgColor theme="0" tint="-0.14999847407452621"/>
        <bgColor indexed="64"/>
      </patternFill>
    </fill>
    <fill>
      <patternFill patternType="solid">
        <fgColor theme="0" tint="-0.249977111117893"/>
        <bgColor indexed="64"/>
      </patternFill>
    </fill>
    <fill>
      <patternFill patternType="solid">
        <fgColor rgb="FFFF0000"/>
        <bgColor indexed="64"/>
      </patternFill>
    </fill>
    <fill>
      <patternFill patternType="solid">
        <fgColor rgb="FFFFFF00"/>
        <bgColor indexed="64"/>
      </patternFill>
    </fill>
    <fill>
      <patternFill patternType="solid">
        <fgColor rgb="FF00B050"/>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9" tint="0.39997558519241921"/>
        <bgColor indexed="64"/>
      </patternFill>
    </fill>
    <fill>
      <patternFill patternType="solid">
        <fgColor rgb="FF0070C0"/>
        <bgColor indexed="64"/>
      </patternFill>
    </fill>
    <fill>
      <patternFill patternType="solid">
        <fgColor rgb="FF00B0F0"/>
        <bgColor indexed="64"/>
      </patternFill>
    </fill>
    <fill>
      <patternFill patternType="solid">
        <fgColor theme="6" tint="-0.249977111117893"/>
        <bgColor indexed="64"/>
      </patternFill>
    </fill>
    <fill>
      <patternFill patternType="solid">
        <fgColor theme="0" tint="-0.499984740745262"/>
        <bgColor indexed="64"/>
      </patternFill>
    </fill>
    <fill>
      <patternFill patternType="solid">
        <fgColor rgb="FFFFC000"/>
        <bgColor indexed="64"/>
      </patternFill>
    </fill>
    <fill>
      <patternFill patternType="solid">
        <fgColor theme="9" tint="0.79998168889431442"/>
        <bgColor indexed="64"/>
      </patternFill>
    </fill>
    <fill>
      <patternFill patternType="solid">
        <fgColor theme="9" tint="-0.249977111117893"/>
        <bgColor indexed="64"/>
      </patternFill>
    </fill>
    <fill>
      <patternFill patternType="solid">
        <fgColor theme="0"/>
        <bgColor indexed="64"/>
      </patternFill>
    </fill>
    <fill>
      <patternFill patternType="solid">
        <fgColor theme="4" tint="0.79998168889431442"/>
        <bgColor indexed="64"/>
      </patternFill>
    </fill>
    <fill>
      <patternFill patternType="solid">
        <fgColor rgb="FFFFFF99"/>
        <bgColor indexed="64"/>
      </patternFill>
    </fill>
    <fill>
      <patternFill patternType="solid">
        <fgColor rgb="FF002060"/>
        <bgColor indexed="64"/>
      </patternFill>
    </fill>
    <fill>
      <patternFill patternType="solid">
        <fgColor theme="4" tint="0.59999389629810485"/>
        <bgColor indexed="64"/>
      </patternFill>
    </fill>
    <fill>
      <patternFill patternType="solid">
        <fgColor theme="9" tint="0.59999389629810485"/>
        <bgColor indexed="64"/>
      </patternFill>
    </fill>
  </fills>
  <borders count="7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8"/>
      </left>
      <right/>
      <top/>
      <bottom/>
      <diagonal/>
    </border>
    <border>
      <left style="thin">
        <color indexed="64"/>
      </left>
      <right style="hair">
        <color indexed="8"/>
      </right>
      <top style="thin">
        <color indexed="64"/>
      </top>
      <bottom style="thin">
        <color indexed="64"/>
      </bottom>
      <diagonal/>
    </border>
    <border>
      <left style="hair">
        <color indexed="8"/>
      </left>
      <right style="thin">
        <color indexed="64"/>
      </right>
      <top style="thin">
        <color indexed="64"/>
      </top>
      <bottom style="thin">
        <color indexed="64"/>
      </bottom>
      <diagonal/>
    </border>
    <border>
      <left/>
      <right style="hair">
        <color indexed="8"/>
      </right>
      <top/>
      <bottom/>
      <diagonal/>
    </border>
    <border>
      <left style="thin">
        <color indexed="64"/>
      </left>
      <right style="hair">
        <color indexed="8"/>
      </right>
      <top/>
      <bottom/>
      <diagonal/>
    </border>
    <border>
      <left style="hair">
        <color indexed="8"/>
      </left>
      <right style="hair">
        <color indexed="8"/>
      </right>
      <top/>
      <bottom/>
      <diagonal/>
    </border>
    <border>
      <left style="hair">
        <color indexed="8"/>
      </left>
      <right style="thin">
        <color indexed="64"/>
      </right>
      <top/>
      <bottom/>
      <diagonal/>
    </border>
    <border>
      <left style="thin">
        <color indexed="64"/>
      </left>
      <right style="hair">
        <color indexed="8"/>
      </right>
      <top/>
      <bottom style="thin">
        <color indexed="64"/>
      </bottom>
      <diagonal/>
    </border>
    <border>
      <left style="hair">
        <color indexed="8"/>
      </left>
      <right style="hair">
        <color indexed="8"/>
      </right>
      <top/>
      <bottom style="thin">
        <color indexed="64"/>
      </bottom>
      <diagonal/>
    </border>
    <border>
      <left style="hair">
        <color indexed="8"/>
      </left>
      <right style="thin">
        <color indexed="64"/>
      </right>
      <top/>
      <bottom style="thin">
        <color indexed="64"/>
      </bottom>
      <diagonal/>
    </border>
    <border>
      <left style="hair">
        <color indexed="8"/>
      </left>
      <right style="hair">
        <color indexed="8"/>
      </right>
      <top style="thin">
        <color indexed="64"/>
      </top>
      <bottom style="thin">
        <color indexed="64"/>
      </bottom>
      <diagonal/>
    </border>
    <border>
      <left style="thin">
        <color indexed="64"/>
      </left>
      <right style="thin">
        <color indexed="64"/>
      </right>
      <top style="thin">
        <color indexed="64"/>
      </top>
      <bottom/>
      <diagonal/>
    </border>
    <border>
      <left/>
      <right/>
      <top style="hair">
        <color indexed="8"/>
      </top>
      <bottom/>
      <diagonal/>
    </border>
    <border>
      <left/>
      <right style="hair">
        <color indexed="8"/>
      </right>
      <top style="thin">
        <color indexed="64"/>
      </top>
      <bottom/>
      <diagonal/>
    </border>
    <border>
      <left/>
      <right style="hair">
        <color indexed="8"/>
      </right>
      <top/>
      <bottom style="hair">
        <color indexed="8"/>
      </bottom>
      <diagonal/>
    </border>
    <border>
      <left/>
      <right style="thin">
        <color indexed="64"/>
      </right>
      <top/>
      <bottom style="hair">
        <color indexed="8"/>
      </bottom>
      <diagonal/>
    </border>
    <border>
      <left/>
      <right style="hair">
        <color indexed="8"/>
      </right>
      <top/>
      <bottom style="thin">
        <color indexed="64"/>
      </bottom>
      <diagonal/>
    </border>
    <border>
      <left/>
      <right style="thin">
        <color theme="4" tint="0.39997558519241921"/>
      </right>
      <top style="thin">
        <color indexed="64"/>
      </top>
      <bottom/>
      <diagonal/>
    </border>
    <border>
      <left/>
      <right style="thin">
        <color theme="4" tint="0.39997558519241921"/>
      </right>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20">
    <xf numFmtId="0" fontId="0" fillId="0" borderId="0"/>
    <xf numFmtId="0" fontId="7" fillId="0" borderId="0" applyBorder="0" applyProtection="0"/>
    <xf numFmtId="9" fontId="20" fillId="0" borderId="0" applyFont="0" applyFill="0" applyBorder="0" applyAlignment="0" applyProtection="0"/>
    <xf numFmtId="164" fontId="20" fillId="0" borderId="0" applyFont="0" applyFill="0" applyBorder="0" applyAlignment="0" applyProtection="0"/>
    <xf numFmtId="0" fontId="6" fillId="0" borderId="0"/>
    <xf numFmtId="9" fontId="6" fillId="0" borderId="0" applyFont="0" applyFill="0" applyBorder="0" applyAlignment="0" applyProtection="0"/>
    <xf numFmtId="0" fontId="21" fillId="0" borderId="0"/>
    <xf numFmtId="44" fontId="20" fillId="0" borderId="0" applyFont="0" applyFill="0" applyBorder="0" applyAlignment="0" applyProtection="0"/>
    <xf numFmtId="0" fontId="5" fillId="0" borderId="0"/>
    <xf numFmtId="9" fontId="5" fillId="0" borderId="0" applyFont="0" applyFill="0" applyBorder="0" applyAlignment="0" applyProtection="0"/>
    <xf numFmtId="43" fontId="20" fillId="0" borderId="0" applyFont="0" applyFill="0" applyBorder="0" applyAlignment="0" applyProtection="0"/>
    <xf numFmtId="0" fontId="4" fillId="0" borderId="0"/>
    <xf numFmtId="0" fontId="3" fillId="0" borderId="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2" fillId="0" borderId="0"/>
    <xf numFmtId="9" fontId="2" fillId="0" borderId="0" applyFont="0" applyFill="0" applyBorder="0" applyAlignment="0" applyProtection="0"/>
    <xf numFmtId="0" fontId="1" fillId="0" borderId="0"/>
  </cellStyleXfs>
  <cellXfs count="784">
    <xf numFmtId="0" fontId="0" fillId="0" borderId="0" xfId="0"/>
    <xf numFmtId="0" fontId="0" fillId="0" borderId="0" xfId="0" applyAlignment="1"/>
    <xf numFmtId="0" fontId="11" fillId="0" borderId="0" xfId="0" applyNumberFormat="1" applyFont="1" applyFill="1" applyBorder="1" applyAlignment="1">
      <alignment vertical="center" wrapText="1"/>
    </xf>
    <xf numFmtId="0" fontId="10" fillId="0" borderId="7" xfId="0" applyNumberFormat="1" applyFont="1" applyBorder="1" applyAlignment="1">
      <alignment horizontal="center" vertical="center" wrapText="1"/>
    </xf>
    <xf numFmtId="9" fontId="10" fillId="0" borderId="7" xfId="0" applyNumberFormat="1" applyFont="1" applyBorder="1" applyAlignment="1">
      <alignment horizontal="center" vertical="center" wrapText="1"/>
    </xf>
    <xf numFmtId="0" fontId="11" fillId="0" borderId="0" xfId="0" applyNumberFormat="1" applyFont="1" applyBorder="1" applyAlignment="1">
      <alignment horizontal="center" vertical="center" wrapText="1"/>
    </xf>
    <xf numFmtId="10" fontId="10" fillId="0" borderId="0" xfId="0" applyNumberFormat="1" applyFont="1" applyBorder="1" applyAlignment="1">
      <alignment horizontal="center" vertical="center" wrapText="1"/>
    </xf>
    <xf numFmtId="10" fontId="10" fillId="0" borderId="6" xfId="0" applyNumberFormat="1" applyFont="1" applyBorder="1" applyAlignment="1">
      <alignment horizontal="center" vertical="center" wrapText="1"/>
    </xf>
    <xf numFmtId="0" fontId="11" fillId="0" borderId="6" xfId="0" applyNumberFormat="1" applyFont="1" applyBorder="1" applyAlignment="1">
      <alignment horizontal="center" vertical="center" wrapText="1"/>
    </xf>
    <xf numFmtId="0" fontId="11" fillId="0" borderId="0" xfId="0" applyNumberFormat="1" applyFont="1" applyAlignment="1">
      <alignment horizontal="center" vertical="center" wrapText="1"/>
    </xf>
    <xf numFmtId="0" fontId="10" fillId="0" borderId="0" xfId="0" applyNumberFormat="1" applyFont="1" applyAlignment="1">
      <alignment horizontal="center" vertical="center" wrapText="1"/>
    </xf>
    <xf numFmtId="9" fontId="10" fillId="0" borderId="0" xfId="0" applyNumberFormat="1" applyFont="1" applyAlignment="1">
      <alignment horizontal="center" vertical="center" wrapText="1"/>
    </xf>
    <xf numFmtId="10" fontId="10" fillId="0" borderId="0" xfId="0" applyNumberFormat="1" applyFont="1" applyAlignment="1">
      <alignment horizontal="center" vertical="center" wrapText="1"/>
    </xf>
    <xf numFmtId="10" fontId="11" fillId="0" borderId="0" xfId="0" applyNumberFormat="1" applyFont="1" applyBorder="1" applyAlignment="1">
      <alignment horizontal="right" vertical="center" wrapText="1"/>
    </xf>
    <xf numFmtId="0" fontId="10" fillId="0" borderId="8" xfId="0" applyNumberFormat="1" applyFont="1" applyBorder="1" applyAlignment="1">
      <alignment horizontal="justify" vertical="center" wrapText="1"/>
    </xf>
    <xf numFmtId="0" fontId="10" fillId="0" borderId="6" xfId="0" applyNumberFormat="1" applyFont="1" applyBorder="1" applyAlignment="1">
      <alignment horizontal="center" vertical="center" wrapText="1"/>
    </xf>
    <xf numFmtId="9" fontId="10" fillId="0" borderId="6" xfId="0" applyNumberFormat="1" applyFont="1" applyBorder="1" applyAlignment="1">
      <alignment horizontal="center" vertical="center" wrapText="1"/>
    </xf>
    <xf numFmtId="0" fontId="11" fillId="3" borderId="7" xfId="0" applyNumberFormat="1" applyFont="1" applyFill="1" applyBorder="1" applyAlignment="1">
      <alignment horizontal="center" vertical="center" wrapText="1"/>
    </xf>
    <xf numFmtId="0" fontId="9" fillId="2" borderId="5" xfId="0" applyNumberFormat="1" applyFont="1" applyFill="1" applyBorder="1" applyAlignment="1">
      <alignment vertical="center" wrapText="1"/>
    </xf>
    <xf numFmtId="0" fontId="0" fillId="0" borderId="0" xfId="0" applyAlignment="1">
      <alignment vertical="center"/>
    </xf>
    <xf numFmtId="0" fontId="0" fillId="0" borderId="0" xfId="0" applyAlignment="1">
      <alignment vertical="center" wrapText="1"/>
    </xf>
    <xf numFmtId="0" fontId="10" fillId="0" borderId="10" xfId="0" applyNumberFormat="1" applyFont="1" applyFill="1" applyBorder="1" applyAlignment="1">
      <alignment horizontal="center" vertical="center" wrapText="1"/>
    </xf>
    <xf numFmtId="0" fontId="0" fillId="0" borderId="0" xfId="0" applyAlignment="1">
      <alignment horizontal="center" vertical="center"/>
    </xf>
    <xf numFmtId="0" fontId="10" fillId="0" borderId="0" xfId="0" applyNumberFormat="1" applyFont="1" applyAlignment="1">
      <alignment vertical="center" wrapText="1"/>
    </xf>
    <xf numFmtId="0" fontId="12" fillId="0" borderId="0" xfId="0" applyNumberFormat="1" applyFont="1" applyAlignment="1">
      <alignment vertical="center" wrapText="1"/>
    </xf>
    <xf numFmtId="0" fontId="14" fillId="0" borderId="0" xfId="0" applyNumberFormat="1" applyFont="1" applyAlignment="1">
      <alignment vertical="center" wrapText="1"/>
    </xf>
    <xf numFmtId="10" fontId="10" fillId="0" borderId="0" xfId="0" applyNumberFormat="1" applyFont="1" applyAlignment="1">
      <alignment vertical="center" wrapText="1"/>
    </xf>
    <xf numFmtId="0" fontId="10" fillId="0" borderId="2" xfId="0" applyNumberFormat="1" applyFont="1" applyBorder="1" applyAlignment="1">
      <alignment vertical="center" wrapText="1"/>
    </xf>
    <xf numFmtId="0" fontId="10" fillId="0" borderId="0" xfId="0" applyNumberFormat="1" applyFont="1" applyBorder="1" applyAlignment="1">
      <alignment vertical="center" wrapText="1"/>
    </xf>
    <xf numFmtId="0" fontId="10" fillId="0" borderId="6" xfId="0" applyNumberFormat="1" applyFont="1" applyBorder="1" applyAlignment="1">
      <alignment vertical="center" wrapText="1"/>
    </xf>
    <xf numFmtId="0" fontId="10" fillId="0" borderId="1" xfId="0" applyNumberFormat="1" applyFont="1" applyBorder="1" applyAlignment="1">
      <alignment vertical="center" wrapText="1"/>
    </xf>
    <xf numFmtId="0" fontId="10" fillId="0" borderId="3" xfId="0" applyNumberFormat="1" applyFont="1" applyBorder="1" applyAlignment="1">
      <alignment vertical="center" wrapText="1"/>
    </xf>
    <xf numFmtId="0" fontId="15" fillId="0" borderId="0" xfId="0" applyNumberFormat="1" applyFont="1" applyAlignment="1">
      <alignment vertical="center" wrapText="1"/>
    </xf>
    <xf numFmtId="0" fontId="10" fillId="0" borderId="4" xfId="0" applyNumberFormat="1" applyFont="1" applyBorder="1" applyAlignment="1">
      <alignment vertical="center" wrapText="1"/>
    </xf>
    <xf numFmtId="0" fontId="10" fillId="0" borderId="5" xfId="0" applyNumberFormat="1" applyFont="1" applyBorder="1" applyAlignment="1">
      <alignment vertical="center" wrapText="1"/>
    </xf>
    <xf numFmtId="9" fontId="10" fillId="0" borderId="6" xfId="0" applyNumberFormat="1" applyFont="1" applyBorder="1" applyAlignment="1">
      <alignment vertical="center" wrapText="1"/>
    </xf>
    <xf numFmtId="0" fontId="10" fillId="0" borderId="9" xfId="0" applyNumberFormat="1" applyFont="1" applyBorder="1" applyAlignment="1">
      <alignment vertical="center" wrapText="1"/>
    </xf>
    <xf numFmtId="0" fontId="10" fillId="0" borderId="10" xfId="0" applyNumberFormat="1" applyFont="1" applyFill="1" applyBorder="1" applyAlignment="1">
      <alignment horizontal="center" vertical="center" wrapText="1"/>
    </xf>
    <xf numFmtId="0" fontId="11" fillId="3" borderId="7" xfId="0" applyNumberFormat="1" applyFont="1" applyFill="1" applyBorder="1" applyAlignment="1">
      <alignment horizontal="center" vertical="center" wrapText="1"/>
    </xf>
    <xf numFmtId="49" fontId="9" fillId="2" borderId="7" xfId="0" applyNumberFormat="1" applyFont="1" applyFill="1" applyBorder="1" applyAlignment="1">
      <alignment horizontal="center" vertical="center" wrapText="1"/>
    </xf>
    <xf numFmtId="49" fontId="9" fillId="2" borderId="7" xfId="0" applyNumberFormat="1" applyFont="1" applyFill="1" applyBorder="1" applyAlignment="1">
      <alignment horizontal="center" vertical="center" wrapText="1"/>
    </xf>
    <xf numFmtId="49" fontId="10" fillId="0" borderId="0" xfId="0" applyNumberFormat="1" applyFont="1" applyAlignment="1">
      <alignment vertical="center" wrapText="1"/>
    </xf>
    <xf numFmtId="49" fontId="9" fillId="2" borderId="7" xfId="0" applyNumberFormat="1" applyFont="1" applyFill="1" applyBorder="1" applyAlignment="1">
      <alignment horizontal="center" vertical="center" wrapText="1"/>
    </xf>
    <xf numFmtId="0" fontId="10" fillId="0" borderId="10" xfId="0" applyNumberFormat="1" applyFont="1" applyFill="1" applyBorder="1" applyAlignment="1">
      <alignment horizontal="center" vertical="center" wrapText="1"/>
    </xf>
    <xf numFmtId="0" fontId="11" fillId="3" borderId="7" xfId="0" applyNumberFormat="1" applyFont="1" applyFill="1" applyBorder="1" applyAlignment="1">
      <alignment horizontal="center" vertical="center" wrapText="1"/>
    </xf>
    <xf numFmtId="0" fontId="21" fillId="0" borderId="0" xfId="0" applyNumberFormat="1" applyFont="1" applyAlignment="1">
      <alignment vertical="center" wrapText="1"/>
    </xf>
    <xf numFmtId="0" fontId="21" fillId="0" borderId="0" xfId="0" applyNumberFormat="1" applyFont="1" applyAlignment="1">
      <alignment vertical="center"/>
    </xf>
    <xf numFmtId="49" fontId="21" fillId="0" borderId="0" xfId="0" applyNumberFormat="1" applyFont="1" applyAlignment="1">
      <alignment vertical="center" wrapText="1"/>
    </xf>
    <xf numFmtId="49" fontId="21" fillId="0" borderId="0" xfId="0" applyNumberFormat="1" applyFont="1" applyAlignment="1">
      <alignment vertical="center"/>
    </xf>
    <xf numFmtId="0" fontId="17" fillId="0" borderId="0" xfId="0" applyNumberFormat="1" applyFont="1" applyFill="1" applyBorder="1" applyAlignment="1">
      <alignment vertical="center" wrapText="1"/>
    </xf>
    <xf numFmtId="0" fontId="17" fillId="0" borderId="0" xfId="0" applyNumberFormat="1" applyFont="1" applyFill="1" applyBorder="1" applyAlignment="1">
      <alignment vertical="center"/>
    </xf>
    <xf numFmtId="0" fontId="17" fillId="0" borderId="0" xfId="0" applyNumberFormat="1" applyFont="1" applyAlignment="1">
      <alignment vertical="center"/>
    </xf>
    <xf numFmtId="10" fontId="21" fillId="0" borderId="0" xfId="0" applyNumberFormat="1" applyFont="1" applyAlignment="1">
      <alignment vertical="center"/>
    </xf>
    <xf numFmtId="0" fontId="17" fillId="0" borderId="0" xfId="0" applyNumberFormat="1" applyFont="1" applyAlignment="1">
      <alignment vertical="center" wrapText="1"/>
    </xf>
    <xf numFmtId="0" fontId="17" fillId="0" borderId="0" xfId="0" applyNumberFormat="1" applyFont="1" applyAlignment="1">
      <alignment horizontal="center" vertical="center" wrapText="1"/>
    </xf>
    <xf numFmtId="0" fontId="17" fillId="0" borderId="0" xfId="0" applyNumberFormat="1" applyFont="1" applyAlignment="1">
      <alignment horizontal="center" vertical="center"/>
    </xf>
    <xf numFmtId="0" fontId="21" fillId="0" borderId="0" xfId="0" applyNumberFormat="1" applyFont="1" applyAlignment="1">
      <alignment horizontal="center" vertical="center" wrapText="1"/>
    </xf>
    <xf numFmtId="9" fontId="21" fillId="0" borderId="0" xfId="0" applyNumberFormat="1" applyFont="1" applyAlignment="1">
      <alignment horizontal="center" vertical="center"/>
    </xf>
    <xf numFmtId="10" fontId="21" fillId="0" borderId="0" xfId="0" applyNumberFormat="1" applyFont="1" applyAlignment="1">
      <alignment horizontal="center" vertical="center"/>
    </xf>
    <xf numFmtId="0" fontId="10" fillId="0" borderId="10" xfId="0" applyNumberFormat="1" applyFont="1" applyFill="1" applyBorder="1" applyAlignment="1">
      <alignment horizontal="center" vertical="center" wrapText="1"/>
    </xf>
    <xf numFmtId="49" fontId="9" fillId="2" borderId="7" xfId="0" applyNumberFormat="1" applyFont="1" applyFill="1" applyBorder="1" applyAlignment="1">
      <alignment horizontal="center" vertical="center" wrapText="1"/>
    </xf>
    <xf numFmtId="9" fontId="10" fillId="0" borderId="0" xfId="0" applyNumberFormat="1" applyFont="1" applyAlignment="1">
      <alignment vertical="center" wrapText="1"/>
    </xf>
    <xf numFmtId="49" fontId="9" fillId="2" borderId="7" xfId="0" applyNumberFormat="1" applyFont="1" applyFill="1" applyBorder="1" applyAlignment="1">
      <alignment horizontal="center" vertical="center" wrapText="1"/>
    </xf>
    <xf numFmtId="0" fontId="10" fillId="0" borderId="10" xfId="0" applyNumberFormat="1" applyFont="1" applyFill="1" applyBorder="1" applyAlignment="1">
      <alignment horizontal="center" vertical="center" wrapText="1"/>
    </xf>
    <xf numFmtId="0" fontId="11" fillId="3" borderId="7" xfId="0" applyNumberFormat="1" applyFont="1" applyFill="1" applyBorder="1" applyAlignment="1">
      <alignment horizontal="center" vertical="center" wrapText="1"/>
    </xf>
    <xf numFmtId="0" fontId="10" fillId="0" borderId="7" xfId="0" applyNumberFormat="1" applyFont="1" applyBorder="1" applyAlignment="1">
      <alignment horizontal="center" vertical="center" wrapText="1"/>
    </xf>
    <xf numFmtId="1" fontId="10" fillId="0" borderId="0" xfId="0" applyNumberFormat="1" applyFont="1" applyAlignment="1">
      <alignment vertical="center" wrapText="1"/>
    </xf>
    <xf numFmtId="49" fontId="9" fillId="2" borderId="7" xfId="0" applyNumberFormat="1" applyFont="1" applyFill="1" applyBorder="1" applyAlignment="1">
      <alignment horizontal="center" vertical="center" wrapText="1"/>
    </xf>
    <xf numFmtId="0" fontId="10" fillId="0" borderId="10" xfId="0" applyNumberFormat="1" applyFont="1" applyFill="1" applyBorder="1" applyAlignment="1">
      <alignment horizontal="center" vertical="center" wrapText="1"/>
    </xf>
    <xf numFmtId="0" fontId="11" fillId="3" borderId="7" xfId="0" applyNumberFormat="1" applyFont="1" applyFill="1" applyBorder="1" applyAlignment="1">
      <alignment horizontal="center" vertical="center" wrapText="1"/>
    </xf>
    <xf numFmtId="0" fontId="10" fillId="0" borderId="7" xfId="0" applyNumberFormat="1" applyFont="1" applyBorder="1" applyAlignment="1">
      <alignment horizontal="center" vertical="center" wrapText="1"/>
    </xf>
    <xf numFmtId="49" fontId="9" fillId="2" borderId="7" xfId="0" applyNumberFormat="1" applyFont="1" applyFill="1" applyBorder="1" applyAlignment="1">
      <alignment horizontal="center" vertical="center" wrapText="1"/>
    </xf>
    <xf numFmtId="0" fontId="11" fillId="3" borderId="7" xfId="0" applyNumberFormat="1" applyFont="1" applyFill="1" applyBorder="1" applyAlignment="1">
      <alignment horizontal="center" vertical="center" wrapText="1"/>
    </xf>
    <xf numFmtId="9" fontId="10" fillId="0" borderId="24" xfId="0" applyNumberFormat="1" applyFont="1" applyBorder="1" applyAlignment="1">
      <alignment horizontal="center" vertical="center" wrapText="1"/>
    </xf>
    <xf numFmtId="0" fontId="10" fillId="0" borderId="7" xfId="0" applyNumberFormat="1" applyFont="1" applyBorder="1" applyAlignment="1">
      <alignment horizontal="center" vertical="center" wrapText="1"/>
    </xf>
    <xf numFmtId="0" fontId="21" fillId="0" borderId="0" xfId="0" applyFont="1" applyAlignment="1">
      <alignment vertical="center" wrapText="1"/>
    </xf>
    <xf numFmtId="0" fontId="21" fillId="0" borderId="0" xfId="0" applyFont="1" applyAlignment="1">
      <alignment vertical="center"/>
    </xf>
    <xf numFmtId="0" fontId="10" fillId="0" borderId="0" xfId="0" applyFont="1" applyAlignment="1">
      <alignment vertical="center" wrapText="1"/>
    </xf>
    <xf numFmtId="0" fontId="17" fillId="0" borderId="0" xfId="0" applyFont="1" applyAlignment="1">
      <alignment vertical="center" wrapText="1"/>
    </xf>
    <xf numFmtId="0" fontId="17" fillId="0" borderId="0" xfId="0" applyFont="1" applyAlignment="1">
      <alignment vertical="center"/>
    </xf>
    <xf numFmtId="9" fontId="10" fillId="0" borderId="7" xfId="0" applyNumberFormat="1" applyFont="1" applyBorder="1" applyAlignment="1">
      <alignment horizontal="center" vertical="center" wrapText="1"/>
    </xf>
    <xf numFmtId="0" fontId="10" fillId="0" borderId="10" xfId="0" applyFont="1" applyBorder="1" applyAlignment="1">
      <alignment horizontal="center" vertical="center" wrapText="1"/>
    </xf>
    <xf numFmtId="0" fontId="11" fillId="3" borderId="7" xfId="0" applyFont="1" applyFill="1" applyBorder="1" applyAlignment="1">
      <alignment horizontal="center" vertical="center" wrapText="1"/>
    </xf>
    <xf numFmtId="1" fontId="21" fillId="0" borderId="0" xfId="0" applyNumberFormat="1" applyFont="1" applyAlignment="1">
      <alignment vertical="center"/>
    </xf>
    <xf numFmtId="0" fontId="10" fillId="0" borderId="2" xfId="0" applyFont="1" applyBorder="1" applyAlignment="1">
      <alignment vertical="center" wrapText="1"/>
    </xf>
    <xf numFmtId="0" fontId="11" fillId="0" borderId="0" xfId="0" applyFont="1" applyAlignment="1">
      <alignment horizontal="center" vertical="center" wrapText="1"/>
    </xf>
    <xf numFmtId="0" fontId="10" fillId="0" borderId="6" xfId="0" applyFont="1" applyBorder="1" applyAlignment="1">
      <alignment vertical="center" wrapText="1"/>
    </xf>
    <xf numFmtId="0" fontId="11" fillId="0" borderId="6" xfId="0" applyFont="1" applyBorder="1" applyAlignment="1">
      <alignment horizontal="center" vertical="center" wrapText="1"/>
    </xf>
    <xf numFmtId="0" fontId="10" fillId="0" borderId="1" xfId="0" applyFont="1" applyBorder="1" applyAlignment="1">
      <alignment vertical="center" wrapText="1"/>
    </xf>
    <xf numFmtId="0" fontId="10" fillId="0" borderId="3" xfId="0" applyFont="1" applyBorder="1" applyAlignment="1">
      <alignment vertical="center" wrapText="1"/>
    </xf>
    <xf numFmtId="0" fontId="17" fillId="0" borderId="0" xfId="0" applyFont="1" applyAlignment="1">
      <alignment horizontal="center" vertical="center" wrapText="1"/>
    </xf>
    <xf numFmtId="0" fontId="17" fillId="0" borderId="0" xfId="0" applyFont="1" applyAlignment="1">
      <alignment horizontal="center" vertical="center"/>
    </xf>
    <xf numFmtId="0" fontId="21" fillId="0" borderId="0" xfId="0" applyFont="1" applyAlignment="1">
      <alignment horizontal="center" vertical="center" wrapText="1"/>
    </xf>
    <xf numFmtId="10" fontId="11" fillId="0" borderId="0" xfId="0" applyNumberFormat="1" applyFont="1" applyAlignment="1">
      <alignment horizontal="right" vertical="center" wrapText="1"/>
    </xf>
    <xf numFmtId="0" fontId="10" fillId="0" borderId="4" xfId="0" applyFont="1" applyBorder="1" applyAlignment="1">
      <alignment vertical="center" wrapText="1"/>
    </xf>
    <xf numFmtId="0" fontId="10" fillId="0" borderId="5" xfId="0" applyFont="1" applyBorder="1" applyAlignment="1">
      <alignment vertical="center" wrapText="1"/>
    </xf>
    <xf numFmtId="0" fontId="10" fillId="0" borderId="8" xfId="0" applyFont="1" applyBorder="1" applyAlignment="1">
      <alignment horizontal="justify" vertical="center" wrapText="1"/>
    </xf>
    <xf numFmtId="0" fontId="10" fillId="0" borderId="6" xfId="0" applyFont="1" applyBorder="1" applyAlignment="1">
      <alignment horizontal="center" vertical="center" wrapText="1"/>
    </xf>
    <xf numFmtId="0" fontId="10" fillId="0" borderId="9" xfId="0" applyFont="1" applyBorder="1" applyAlignment="1">
      <alignment vertical="center" wrapText="1"/>
    </xf>
    <xf numFmtId="9" fontId="10" fillId="0" borderId="24" xfId="0" applyNumberFormat="1" applyFont="1" applyBorder="1" applyAlignment="1">
      <alignment vertical="center" wrapText="1"/>
    </xf>
    <xf numFmtId="9" fontId="10" fillId="0" borderId="7" xfId="0" applyNumberFormat="1" applyFont="1" applyBorder="1" applyAlignment="1">
      <alignment vertical="center" wrapText="1"/>
    </xf>
    <xf numFmtId="164" fontId="10" fillId="0" borderId="0" xfId="0" applyNumberFormat="1" applyFont="1" applyAlignment="1">
      <alignment vertical="center" wrapText="1"/>
    </xf>
    <xf numFmtId="49" fontId="9" fillId="2" borderId="7" xfId="0" applyNumberFormat="1" applyFont="1" applyFill="1" applyBorder="1" applyAlignment="1">
      <alignment horizontal="center" vertical="center" wrapText="1"/>
    </xf>
    <xf numFmtId="9" fontId="10" fillId="0" borderId="24" xfId="0" applyNumberFormat="1" applyFont="1" applyBorder="1" applyAlignment="1">
      <alignment horizontal="center" vertical="center" wrapText="1"/>
    </xf>
    <xf numFmtId="0" fontId="10" fillId="0" borderId="0" xfId="0" applyFont="1" applyAlignment="1">
      <alignment vertical="center" wrapText="1"/>
    </xf>
    <xf numFmtId="0" fontId="10" fillId="0" borderId="1" xfId="0" applyFont="1" applyBorder="1" applyAlignment="1">
      <alignment vertical="center" wrapText="1"/>
    </xf>
    <xf numFmtId="0" fontId="10" fillId="0" borderId="2" xfId="0" applyFont="1" applyBorder="1" applyAlignment="1">
      <alignment vertical="center" wrapText="1"/>
    </xf>
    <xf numFmtId="0" fontId="10" fillId="0" borderId="3" xfId="0" applyFont="1" applyBorder="1" applyAlignment="1">
      <alignment vertical="center" wrapText="1"/>
    </xf>
    <xf numFmtId="0" fontId="10" fillId="0" borderId="6" xfId="0" applyFont="1" applyBorder="1" applyAlignment="1">
      <alignment vertical="center" wrapText="1"/>
    </xf>
    <xf numFmtId="0" fontId="10" fillId="0" borderId="10" xfId="0" applyFont="1" applyBorder="1" applyAlignment="1">
      <alignment horizontal="center" vertical="center" wrapText="1"/>
    </xf>
    <xf numFmtId="0" fontId="10" fillId="0" borderId="4" xfId="0" applyFont="1" applyBorder="1" applyAlignment="1">
      <alignment vertical="center" wrapText="1"/>
    </xf>
    <xf numFmtId="0" fontId="10" fillId="0" borderId="9" xfId="0" applyFont="1" applyBorder="1" applyAlignment="1">
      <alignment vertical="center" wrapText="1"/>
    </xf>
    <xf numFmtId="0" fontId="11" fillId="3" borderId="7" xfId="0" applyFont="1" applyFill="1" applyBorder="1" applyAlignment="1">
      <alignment horizontal="center" vertical="center" wrapText="1"/>
    </xf>
    <xf numFmtId="0" fontId="10" fillId="0" borderId="7" xfId="0" applyFont="1" applyBorder="1" applyAlignment="1">
      <alignment horizontal="center" vertical="center" wrapText="1"/>
    </xf>
    <xf numFmtId="0" fontId="10" fillId="0" borderId="6" xfId="0" applyFont="1" applyBorder="1" applyAlignment="1">
      <alignment horizontal="center" vertical="center" wrapText="1"/>
    </xf>
    <xf numFmtId="49" fontId="9" fillId="2" borderId="7" xfId="0" applyNumberFormat="1" applyFont="1" applyFill="1" applyBorder="1" applyAlignment="1">
      <alignment horizontal="center" vertical="center" wrapText="1"/>
    </xf>
    <xf numFmtId="0" fontId="10" fillId="0" borderId="10" xfId="0" applyNumberFormat="1" applyFont="1" applyFill="1" applyBorder="1" applyAlignment="1">
      <alignment horizontal="center" vertical="center" wrapText="1"/>
    </xf>
    <xf numFmtId="0" fontId="11" fillId="3" borderId="7" xfId="0" applyNumberFormat="1" applyFont="1" applyFill="1" applyBorder="1" applyAlignment="1">
      <alignment horizontal="center" vertical="center" wrapText="1"/>
    </xf>
    <xf numFmtId="9" fontId="10" fillId="0" borderId="24" xfId="0" applyNumberFormat="1" applyFont="1" applyBorder="1" applyAlignment="1">
      <alignment horizontal="center" vertical="center" wrapText="1"/>
    </xf>
    <xf numFmtId="0" fontId="10" fillId="0" borderId="7" xfId="0" applyNumberFormat="1" applyFont="1" applyBorder="1" applyAlignment="1">
      <alignment horizontal="center" vertical="center" wrapText="1"/>
    </xf>
    <xf numFmtId="0" fontId="10" fillId="0" borderId="10" xfId="0" applyNumberFormat="1" applyFont="1" applyFill="1" applyBorder="1" applyAlignment="1">
      <alignment horizontal="center" vertical="center" wrapText="1"/>
    </xf>
    <xf numFmtId="0" fontId="21" fillId="18" borderId="0" xfId="6" applyFont="1" applyFill="1" applyBorder="1" applyAlignment="1">
      <alignment wrapText="1"/>
    </xf>
    <xf numFmtId="0" fontId="21" fillId="18" borderId="0" xfId="6" applyFont="1" applyFill="1" applyBorder="1"/>
    <xf numFmtId="43" fontId="10" fillId="0" borderId="0" xfId="10" applyFont="1" applyAlignment="1">
      <alignment vertical="center" wrapText="1"/>
    </xf>
    <xf numFmtId="0" fontId="10" fillId="0" borderId="10" xfId="0" applyNumberFormat="1" applyFont="1" applyFill="1" applyBorder="1" applyAlignment="1">
      <alignment horizontal="center" vertical="center" wrapText="1"/>
    </xf>
    <xf numFmtId="0" fontId="11" fillId="3" borderId="7" xfId="0" applyNumberFormat="1" applyFont="1" applyFill="1" applyBorder="1" applyAlignment="1">
      <alignment horizontal="center" vertical="center" wrapText="1"/>
    </xf>
    <xf numFmtId="9" fontId="10" fillId="0" borderId="24" xfId="0" applyNumberFormat="1" applyFont="1" applyBorder="1" applyAlignment="1">
      <alignment horizontal="center" vertical="center" wrapText="1"/>
    </xf>
    <xf numFmtId="0" fontId="10" fillId="0" borderId="7" xfId="0" applyNumberFormat="1" applyFont="1" applyBorder="1" applyAlignment="1">
      <alignment horizontal="center" vertical="center" wrapText="1"/>
    </xf>
    <xf numFmtId="0" fontId="10" fillId="0" borderId="10" xfId="0" applyNumberFormat="1" applyFont="1" applyFill="1" applyBorder="1" applyAlignment="1">
      <alignment horizontal="center" vertical="center" wrapText="1"/>
    </xf>
    <xf numFmtId="0" fontId="10" fillId="0" borderId="10" xfId="0" applyNumberFormat="1" applyFont="1" applyFill="1" applyBorder="1" applyAlignment="1">
      <alignment horizontal="center" vertical="center" wrapText="1"/>
    </xf>
    <xf numFmtId="0" fontId="11" fillId="3" borderId="7" xfId="0" applyNumberFormat="1" applyFont="1" applyFill="1" applyBorder="1" applyAlignment="1">
      <alignment horizontal="center" vertical="center" wrapText="1"/>
    </xf>
    <xf numFmtId="49" fontId="9" fillId="2" borderId="7" xfId="0" applyNumberFormat="1" applyFont="1" applyFill="1" applyBorder="1" applyAlignment="1">
      <alignment horizontal="center" vertical="center" wrapText="1"/>
    </xf>
    <xf numFmtId="9" fontId="10" fillId="0" borderId="24" xfId="0" applyNumberFormat="1" applyFont="1" applyBorder="1" applyAlignment="1">
      <alignment horizontal="center" vertical="center" wrapText="1"/>
    </xf>
    <xf numFmtId="9" fontId="10" fillId="0" borderId="7" xfId="0" applyNumberFormat="1" applyFont="1" applyBorder="1" applyAlignment="1">
      <alignment horizontal="center" vertical="center" wrapText="1"/>
    </xf>
    <xf numFmtId="0" fontId="10" fillId="0" borderId="7" xfId="0" applyNumberFormat="1" applyFont="1" applyBorder="1" applyAlignment="1">
      <alignment horizontal="center" vertical="center" wrapText="1"/>
    </xf>
    <xf numFmtId="49" fontId="9" fillId="2" borderId="7" xfId="0" applyNumberFormat="1" applyFont="1" applyFill="1" applyBorder="1" applyAlignment="1">
      <alignment horizontal="center" vertical="center" wrapText="1"/>
    </xf>
    <xf numFmtId="9" fontId="10" fillId="0" borderId="24" xfId="0" applyNumberFormat="1" applyFont="1" applyBorder="1" applyAlignment="1">
      <alignment horizontal="center" vertical="center" wrapText="1"/>
    </xf>
    <xf numFmtId="0" fontId="10" fillId="0" borderId="0" xfId="0" applyFont="1" applyAlignment="1">
      <alignment vertical="center" wrapText="1"/>
    </xf>
    <xf numFmtId="0" fontId="10" fillId="0" borderId="1" xfId="0" applyFont="1" applyBorder="1" applyAlignment="1">
      <alignment vertical="center" wrapText="1"/>
    </xf>
    <xf numFmtId="0" fontId="10" fillId="0" borderId="2" xfId="0" applyFont="1" applyBorder="1" applyAlignment="1">
      <alignment vertical="center" wrapText="1"/>
    </xf>
    <xf numFmtId="0" fontId="10" fillId="0" borderId="3" xfId="0" applyFont="1" applyBorder="1" applyAlignment="1">
      <alignment vertical="center" wrapText="1"/>
    </xf>
    <xf numFmtId="0" fontId="10" fillId="0" borderId="6" xfId="0" applyFont="1" applyBorder="1" applyAlignment="1">
      <alignment vertical="center" wrapText="1"/>
    </xf>
    <xf numFmtId="0" fontId="10" fillId="0" borderId="10" xfId="0" applyFont="1" applyBorder="1" applyAlignment="1">
      <alignment horizontal="center" vertical="center" wrapText="1"/>
    </xf>
    <xf numFmtId="0" fontId="10" fillId="0" borderId="4" xfId="0" applyFont="1" applyBorder="1" applyAlignment="1">
      <alignment vertical="center" wrapText="1"/>
    </xf>
    <xf numFmtId="0" fontId="10" fillId="0" borderId="9" xfId="0" applyFont="1" applyBorder="1" applyAlignment="1">
      <alignment vertical="center" wrapText="1"/>
    </xf>
    <xf numFmtId="0" fontId="11" fillId="3" borderId="7" xfId="0" applyFont="1" applyFill="1" applyBorder="1" applyAlignment="1">
      <alignment horizontal="center" vertical="center" wrapText="1"/>
    </xf>
    <xf numFmtId="0" fontId="10" fillId="0" borderId="7"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0" xfId="0" applyNumberFormat="1" applyFont="1" applyBorder="1" applyAlignment="1">
      <alignment horizontal="center" vertical="center" wrapText="1"/>
    </xf>
    <xf numFmtId="10" fontId="11" fillId="0" borderId="0" xfId="0" applyNumberFormat="1" applyFont="1" applyBorder="1" applyAlignment="1">
      <alignment horizontal="center" vertical="center" wrapText="1"/>
    </xf>
    <xf numFmtId="0" fontId="10" fillId="0" borderId="4" xfId="0" applyNumberFormat="1" applyFont="1" applyBorder="1" applyAlignment="1">
      <alignment horizontal="center" vertical="center" wrapText="1"/>
    </xf>
    <xf numFmtId="0" fontId="21" fillId="0" borderId="0" xfId="0" applyNumberFormat="1" applyFont="1" applyAlignment="1">
      <alignment horizontal="center" vertical="center"/>
    </xf>
    <xf numFmtId="3" fontId="22" fillId="21" borderId="7" xfId="0" applyNumberFormat="1" applyFont="1" applyFill="1" applyBorder="1" applyAlignment="1">
      <alignment horizontal="center" vertical="center" wrapText="1"/>
    </xf>
    <xf numFmtId="3" fontId="22" fillId="21" borderId="11" xfId="0" applyNumberFormat="1" applyFont="1" applyFill="1" applyBorder="1" applyAlignment="1">
      <alignment horizontal="center" vertical="center" wrapText="1"/>
    </xf>
    <xf numFmtId="14" fontId="22" fillId="21" borderId="11" xfId="0" applyNumberFormat="1" applyFont="1" applyFill="1" applyBorder="1" applyAlignment="1">
      <alignment horizontal="center" vertical="center" wrapText="1"/>
    </xf>
    <xf numFmtId="0" fontId="0" fillId="0" borderId="7" xfId="0" applyBorder="1" applyAlignment="1">
      <alignment horizontal="center" vertical="center" wrapText="1"/>
    </xf>
    <xf numFmtId="0" fontId="0" fillId="0" borderId="7" xfId="0" applyBorder="1" applyAlignment="1">
      <alignment vertical="center" wrapText="1"/>
    </xf>
    <xf numFmtId="14" fontId="0" fillId="0" borderId="7" xfId="0" applyNumberFormat="1" applyBorder="1" applyAlignment="1">
      <alignment horizontal="center" vertical="center" wrapText="1"/>
    </xf>
    <xf numFmtId="9" fontId="0" fillId="0" borderId="7" xfId="2" applyFont="1" applyBorder="1" applyAlignment="1">
      <alignment horizontal="center" vertical="center" wrapText="1"/>
    </xf>
    <xf numFmtId="14" fontId="22" fillId="21" borderId="7" xfId="0" applyNumberFormat="1" applyFont="1" applyFill="1" applyBorder="1" applyAlignment="1">
      <alignment horizontal="center" vertical="center" wrapText="1"/>
    </xf>
    <xf numFmtId="44" fontId="10" fillId="0" borderId="0" xfId="0" applyNumberFormat="1" applyFont="1" applyAlignment="1">
      <alignment vertical="center" wrapText="1"/>
    </xf>
    <xf numFmtId="44" fontId="10" fillId="0" borderId="0" xfId="7" applyFont="1" applyAlignment="1">
      <alignment vertical="center" wrapText="1"/>
    </xf>
    <xf numFmtId="166" fontId="10" fillId="0" borderId="0" xfId="7" applyNumberFormat="1" applyFont="1" applyAlignment="1">
      <alignment vertical="center" wrapText="1"/>
    </xf>
    <xf numFmtId="49" fontId="9" fillId="2" borderId="7" xfId="0" applyNumberFormat="1" applyFont="1" applyFill="1" applyBorder="1" applyAlignment="1">
      <alignment horizontal="center" vertical="center" wrapText="1"/>
    </xf>
    <xf numFmtId="0" fontId="10" fillId="0" borderId="10" xfId="0" applyNumberFormat="1" applyFont="1" applyFill="1" applyBorder="1" applyAlignment="1">
      <alignment horizontal="center" vertical="center" wrapText="1"/>
    </xf>
    <xf numFmtId="0" fontId="11" fillId="3" borderId="7" xfId="0" applyNumberFormat="1" applyFont="1" applyFill="1" applyBorder="1" applyAlignment="1">
      <alignment horizontal="center" vertical="center" wrapText="1"/>
    </xf>
    <xf numFmtId="9" fontId="10" fillId="0" borderId="7" xfId="0" applyNumberFormat="1" applyFont="1" applyBorder="1" applyAlignment="1">
      <alignment horizontal="center" vertical="center" wrapText="1"/>
    </xf>
    <xf numFmtId="0" fontId="10" fillId="0" borderId="7" xfId="0" applyNumberFormat="1" applyFont="1" applyBorder="1" applyAlignment="1">
      <alignment horizontal="center" vertical="center" wrapText="1"/>
    </xf>
    <xf numFmtId="0" fontId="27" fillId="0" borderId="36" xfId="19" applyFont="1" applyBorder="1" applyAlignment="1">
      <alignment horizontal="center" vertical="center"/>
    </xf>
    <xf numFmtId="0" fontId="27" fillId="0" borderId="37" xfId="19" applyFont="1" applyBorder="1" applyAlignment="1">
      <alignment horizontal="center" vertical="center"/>
    </xf>
    <xf numFmtId="0" fontId="28" fillId="0" borderId="0" xfId="19" applyFont="1"/>
    <xf numFmtId="0" fontId="27" fillId="0" borderId="41" xfId="19" applyFont="1" applyBorder="1" applyAlignment="1">
      <alignment horizontal="center" vertical="center"/>
    </xf>
    <xf numFmtId="0" fontId="27" fillId="0" borderId="42" xfId="19" applyFont="1" applyBorder="1" applyAlignment="1">
      <alignment horizontal="center" vertical="center"/>
    </xf>
    <xf numFmtId="0" fontId="27" fillId="0" borderId="46" xfId="19" applyFont="1" applyBorder="1" applyAlignment="1">
      <alignment horizontal="center" vertical="center"/>
    </xf>
    <xf numFmtId="49" fontId="27" fillId="0" borderId="47" xfId="19" applyNumberFormat="1" applyFont="1" applyBorder="1" applyAlignment="1">
      <alignment horizontal="center" vertical="center"/>
    </xf>
    <xf numFmtId="0" fontId="25" fillId="0" borderId="0" xfId="19" applyFont="1" applyBorder="1" applyAlignment="1">
      <alignment horizontal="center" vertical="center"/>
    </xf>
    <xf numFmtId="0" fontId="26" fillId="0" borderId="0" xfId="19" applyFont="1" applyFill="1" applyBorder="1" applyAlignment="1">
      <alignment horizontal="center" vertical="center"/>
    </xf>
    <xf numFmtId="0" fontId="27" fillId="0" borderId="0" xfId="19" applyFont="1" applyBorder="1" applyAlignment="1">
      <alignment horizontal="center" vertical="center"/>
    </xf>
    <xf numFmtId="49" fontId="27" fillId="0" borderId="0" xfId="19" applyNumberFormat="1" applyFont="1" applyBorder="1" applyAlignment="1">
      <alignment horizontal="center" vertical="center"/>
    </xf>
    <xf numFmtId="0" fontId="1" fillId="0" borderId="0" xfId="19"/>
    <xf numFmtId="0" fontId="1" fillId="0" borderId="0" xfId="19" applyFont="1" applyAlignment="1">
      <alignment vertical="center"/>
    </xf>
    <xf numFmtId="0" fontId="29" fillId="14" borderId="53" xfId="19" applyFont="1" applyFill="1" applyBorder="1" applyAlignment="1">
      <alignment horizontal="center" vertical="center" wrapText="1"/>
    </xf>
    <xf numFmtId="0" fontId="37" fillId="14" borderId="52" xfId="19" applyFont="1" applyFill="1" applyBorder="1" applyAlignment="1">
      <alignment horizontal="center" vertical="center" wrapText="1"/>
    </xf>
    <xf numFmtId="0" fontId="29" fillId="11" borderId="53" xfId="19" applyFont="1" applyFill="1" applyBorder="1" applyAlignment="1">
      <alignment horizontal="center" vertical="center" wrapText="1"/>
    </xf>
    <xf numFmtId="0" fontId="29" fillId="11" borderId="54" xfId="19" applyFont="1" applyFill="1" applyBorder="1" applyAlignment="1">
      <alignment horizontal="center" vertical="center" wrapText="1"/>
    </xf>
    <xf numFmtId="0" fontId="29" fillId="11" borderId="51" xfId="19" applyFont="1" applyFill="1" applyBorder="1" applyAlignment="1">
      <alignment horizontal="center" vertical="center" wrapText="1"/>
    </xf>
    <xf numFmtId="0" fontId="29" fillId="11" borderId="56" xfId="19" applyFont="1" applyFill="1" applyBorder="1" applyAlignment="1">
      <alignment horizontal="center" vertical="center" wrapText="1"/>
    </xf>
    <xf numFmtId="0" fontId="29" fillId="12" borderId="55" xfId="19" applyFont="1" applyFill="1" applyBorder="1" applyAlignment="1">
      <alignment horizontal="center" vertical="center" wrapText="1"/>
    </xf>
    <xf numFmtId="0" fontId="29" fillId="12" borderId="54" xfId="19" applyFont="1" applyFill="1" applyBorder="1" applyAlignment="1">
      <alignment horizontal="center" vertical="center" wrapText="1"/>
    </xf>
    <xf numFmtId="0" fontId="29" fillId="12" borderId="56" xfId="19" applyFont="1" applyFill="1" applyBorder="1" applyAlignment="1">
      <alignment horizontal="center" vertical="center" wrapText="1"/>
    </xf>
    <xf numFmtId="0" fontId="29" fillId="13" borderId="55" xfId="19" applyFont="1" applyFill="1" applyBorder="1" applyAlignment="1">
      <alignment horizontal="center" vertical="center" wrapText="1"/>
    </xf>
    <xf numFmtId="0" fontId="29" fillId="13" borderId="54" xfId="19" applyFont="1" applyFill="1" applyBorder="1" applyAlignment="1">
      <alignment horizontal="center" vertical="center" wrapText="1"/>
    </xf>
    <xf numFmtId="0" fontId="29" fillId="13" borderId="56" xfId="19" applyFont="1" applyFill="1" applyBorder="1" applyAlignment="1">
      <alignment horizontal="center" vertical="center" wrapText="1"/>
    </xf>
    <xf numFmtId="0" fontId="30" fillId="15" borderId="55" xfId="19" applyFont="1" applyFill="1" applyBorder="1" applyAlignment="1">
      <alignment horizontal="center" vertical="center" wrapText="1"/>
    </xf>
    <xf numFmtId="0" fontId="30" fillId="15" borderId="54" xfId="19" applyFont="1" applyFill="1" applyBorder="1" applyAlignment="1">
      <alignment horizontal="center" vertical="center" wrapText="1"/>
    </xf>
    <xf numFmtId="0" fontId="30" fillId="15" borderId="52" xfId="19" applyFont="1" applyFill="1" applyBorder="1" applyAlignment="1">
      <alignment horizontal="center" vertical="center" wrapText="1"/>
    </xf>
    <xf numFmtId="0" fontId="29" fillId="11" borderId="35" xfId="19" applyFont="1" applyFill="1" applyBorder="1" applyAlignment="1">
      <alignment horizontal="center" vertical="center" wrapText="1"/>
    </xf>
    <xf numFmtId="0" fontId="29" fillId="13" borderId="53" xfId="19" applyFont="1" applyFill="1" applyBorder="1" applyAlignment="1">
      <alignment horizontal="center" vertical="center" wrapText="1"/>
    </xf>
    <xf numFmtId="0" fontId="29" fillId="13" borderId="35" xfId="19" applyFont="1" applyFill="1" applyBorder="1" applyAlignment="1">
      <alignment horizontal="center" vertical="center" wrapText="1"/>
    </xf>
    <xf numFmtId="0" fontId="31" fillId="0" borderId="0" xfId="19" applyFont="1" applyAlignment="1">
      <alignment vertical="center"/>
    </xf>
    <xf numFmtId="17" fontId="1" fillId="0" borderId="41" xfId="19" applyNumberFormat="1" applyBorder="1" applyAlignment="1">
      <alignment horizontal="left"/>
    </xf>
    <xf numFmtId="0" fontId="1" fillId="0" borderId="10" xfId="19" applyBorder="1" applyAlignment="1">
      <alignment horizontal="center" vertical="center"/>
    </xf>
    <xf numFmtId="0" fontId="1" fillId="0" borderId="41" xfId="19" applyBorder="1" applyAlignment="1">
      <alignment horizontal="center" vertical="center"/>
    </xf>
    <xf numFmtId="0" fontId="1" fillId="0" borderId="7" xfId="19" applyBorder="1" applyAlignment="1">
      <alignment horizontal="center" vertical="center"/>
    </xf>
    <xf numFmtId="0" fontId="1" fillId="0" borderId="58" xfId="19" applyBorder="1" applyAlignment="1">
      <alignment horizontal="center" vertical="center"/>
    </xf>
    <xf numFmtId="0" fontId="1" fillId="0" borderId="12" xfId="19" applyBorder="1" applyAlignment="1">
      <alignment horizontal="center" vertical="center"/>
    </xf>
    <xf numFmtId="0" fontId="23" fillId="0" borderId="57" xfId="19" applyFont="1" applyBorder="1" applyAlignment="1">
      <alignment horizontal="center" vertical="center"/>
    </xf>
    <xf numFmtId="0" fontId="23" fillId="0" borderId="10" xfId="19" applyFont="1" applyBorder="1" applyAlignment="1">
      <alignment horizontal="center" vertical="center"/>
    </xf>
    <xf numFmtId="0" fontId="23" fillId="0" borderId="41" xfId="19" applyFont="1" applyBorder="1" applyAlignment="1">
      <alignment horizontal="center" vertical="center"/>
    </xf>
    <xf numFmtId="0" fontId="23" fillId="0" borderId="12" xfId="19" applyFont="1" applyBorder="1" applyAlignment="1">
      <alignment horizontal="center" vertical="center"/>
    </xf>
    <xf numFmtId="0" fontId="23" fillId="0" borderId="7" xfId="19" applyFont="1" applyBorder="1" applyAlignment="1">
      <alignment horizontal="center" vertical="center"/>
    </xf>
    <xf numFmtId="0" fontId="23" fillId="0" borderId="58" xfId="19" applyFont="1" applyBorder="1" applyAlignment="1">
      <alignment horizontal="center" vertical="center"/>
    </xf>
    <xf numFmtId="17" fontId="1" fillId="16" borderId="41" xfId="19" applyNumberFormat="1" applyFill="1" applyBorder="1" applyAlignment="1">
      <alignment horizontal="left"/>
    </xf>
    <xf numFmtId="0" fontId="1" fillId="16" borderId="10" xfId="19" applyFill="1" applyBorder="1" applyAlignment="1">
      <alignment horizontal="center" vertical="center"/>
    </xf>
    <xf numFmtId="0" fontId="1" fillId="16" borderId="41" xfId="19" applyFill="1" applyBorder="1" applyAlignment="1">
      <alignment horizontal="center" vertical="center"/>
    </xf>
    <xf numFmtId="0" fontId="1" fillId="16" borderId="7" xfId="19" applyFill="1" applyBorder="1" applyAlignment="1">
      <alignment horizontal="center" vertical="center"/>
    </xf>
    <xf numFmtId="0" fontId="1" fillId="16" borderId="57" xfId="19" applyFill="1" applyBorder="1" applyAlignment="1">
      <alignment horizontal="center" vertical="center"/>
    </xf>
    <xf numFmtId="0" fontId="1" fillId="16" borderId="12" xfId="19" applyFill="1" applyBorder="1" applyAlignment="1">
      <alignment horizontal="center" vertical="center"/>
    </xf>
    <xf numFmtId="0" fontId="23" fillId="16" borderId="57" xfId="19" applyFont="1" applyFill="1" applyBorder="1" applyAlignment="1">
      <alignment horizontal="center" vertical="center"/>
    </xf>
    <xf numFmtId="0" fontId="23" fillId="16" borderId="10" xfId="19" applyFont="1" applyFill="1" applyBorder="1" applyAlignment="1">
      <alignment horizontal="center" vertical="center"/>
    </xf>
    <xf numFmtId="0" fontId="23" fillId="16" borderId="41" xfId="19" applyFont="1" applyFill="1" applyBorder="1" applyAlignment="1">
      <alignment horizontal="center" vertical="center"/>
    </xf>
    <xf numFmtId="0" fontId="23" fillId="16" borderId="12" xfId="19" applyFont="1" applyFill="1" applyBorder="1" applyAlignment="1">
      <alignment horizontal="center" vertical="center"/>
    </xf>
    <xf numFmtId="0" fontId="23" fillId="16" borderId="7" xfId="19" applyFont="1" applyFill="1" applyBorder="1" applyAlignment="1">
      <alignment horizontal="center" vertical="center"/>
    </xf>
    <xf numFmtId="0" fontId="23" fillId="16" borderId="58" xfId="19" applyFont="1" applyFill="1" applyBorder="1" applyAlignment="1">
      <alignment horizontal="center" vertical="center"/>
    </xf>
    <xf numFmtId="0" fontId="1" fillId="0" borderId="41" xfId="19" applyFill="1" applyBorder="1" applyAlignment="1">
      <alignment horizontal="center" vertical="center"/>
    </xf>
    <xf numFmtId="0" fontId="1" fillId="0" borderId="7" xfId="19" applyFill="1" applyBorder="1" applyAlignment="1">
      <alignment horizontal="center" vertical="center"/>
    </xf>
    <xf numFmtId="0" fontId="1" fillId="0" borderId="57" xfId="19" applyFill="1" applyBorder="1" applyAlignment="1">
      <alignment horizontal="center" vertical="center"/>
    </xf>
    <xf numFmtId="0" fontId="1" fillId="0" borderId="12" xfId="19" applyFill="1" applyBorder="1" applyAlignment="1">
      <alignment horizontal="center" vertical="center"/>
    </xf>
    <xf numFmtId="17" fontId="1" fillId="0" borderId="41" xfId="19" applyNumberFormat="1" applyFill="1" applyBorder="1" applyAlignment="1">
      <alignment horizontal="left"/>
    </xf>
    <xf numFmtId="17" fontId="1" fillId="0" borderId="41" xfId="19" applyNumberFormat="1" applyBorder="1" applyAlignment="1">
      <alignment horizontal="left" vertical="center"/>
    </xf>
    <xf numFmtId="0" fontId="1" fillId="0" borderId="57" xfId="19" applyBorder="1" applyAlignment="1">
      <alignment horizontal="center" vertical="center"/>
    </xf>
    <xf numFmtId="17" fontId="1" fillId="16" borderId="41" xfId="19" applyNumberFormat="1" applyFill="1" applyBorder="1" applyAlignment="1">
      <alignment horizontal="left" vertical="center"/>
    </xf>
    <xf numFmtId="0" fontId="1" fillId="16" borderId="58" xfId="19" applyFill="1" applyBorder="1" applyAlignment="1">
      <alignment horizontal="center" vertical="center"/>
    </xf>
    <xf numFmtId="0" fontId="22" fillId="14" borderId="46" xfId="19" applyFont="1" applyFill="1" applyBorder="1" applyAlignment="1">
      <alignment horizontal="center"/>
    </xf>
    <xf numFmtId="0" fontId="22" fillId="14" borderId="64" xfId="19" applyFont="1" applyFill="1" applyBorder="1" applyAlignment="1">
      <alignment horizontal="center" vertical="center"/>
    </xf>
    <xf numFmtId="0" fontId="22" fillId="14" borderId="46" xfId="19" applyFont="1" applyFill="1" applyBorder="1" applyAlignment="1">
      <alignment horizontal="center" vertical="center"/>
    </xf>
    <xf numFmtId="0" fontId="22" fillId="14" borderId="61" xfId="19" applyFont="1" applyFill="1" applyBorder="1" applyAlignment="1">
      <alignment horizontal="center" vertical="center"/>
    </xf>
    <xf numFmtId="0" fontId="22" fillId="14" borderId="62" xfId="19" applyFont="1" applyFill="1" applyBorder="1" applyAlignment="1">
      <alignment horizontal="center" vertical="center"/>
    </xf>
    <xf numFmtId="0" fontId="22" fillId="14" borderId="65" xfId="19" applyFont="1" applyFill="1" applyBorder="1" applyAlignment="1">
      <alignment horizontal="center" vertical="center"/>
    </xf>
    <xf numFmtId="0" fontId="22" fillId="14" borderId="66" xfId="19" applyFont="1" applyFill="1" applyBorder="1" applyAlignment="1">
      <alignment horizontal="center" vertical="center"/>
    </xf>
    <xf numFmtId="0" fontId="22" fillId="0" borderId="0" xfId="19" applyFont="1"/>
    <xf numFmtId="0" fontId="29" fillId="13" borderId="32" xfId="19" applyFont="1" applyFill="1" applyBorder="1" applyAlignment="1">
      <alignment horizontal="center"/>
    </xf>
    <xf numFmtId="0" fontId="31" fillId="0" borderId="0" xfId="19" applyFont="1"/>
    <xf numFmtId="0" fontId="29" fillId="11" borderId="7" xfId="19" applyFont="1" applyFill="1" applyBorder="1" applyAlignment="1">
      <alignment horizontal="center" vertical="center" wrapText="1"/>
    </xf>
    <xf numFmtId="0" fontId="29" fillId="13" borderId="7" xfId="19" applyFont="1" applyFill="1" applyBorder="1" applyAlignment="1">
      <alignment horizontal="center" vertical="center" wrapText="1"/>
    </xf>
    <xf numFmtId="0" fontId="29" fillId="13" borderId="57" xfId="19" applyFont="1" applyFill="1" applyBorder="1" applyAlignment="1">
      <alignment horizontal="center" vertical="center" wrapText="1"/>
    </xf>
    <xf numFmtId="0" fontId="31" fillId="0" borderId="0" xfId="19" applyFont="1" applyAlignment="1">
      <alignment horizontal="center" vertical="center" wrapText="1"/>
    </xf>
    <xf numFmtId="0" fontId="23" fillId="0" borderId="46" xfId="19" applyFont="1" applyBorder="1" applyAlignment="1">
      <alignment horizontal="center" vertical="center"/>
    </xf>
    <xf numFmtId="0" fontId="23" fillId="0" borderId="61" xfId="19" applyFont="1" applyBorder="1" applyAlignment="1">
      <alignment horizontal="center" vertical="center"/>
    </xf>
    <xf numFmtId="1" fontId="23" fillId="0" borderId="61" xfId="19" applyNumberFormat="1" applyFont="1" applyBorder="1" applyAlignment="1">
      <alignment horizontal="center" vertical="center"/>
    </xf>
    <xf numFmtId="0" fontId="23" fillId="0" borderId="62" xfId="19" applyFont="1" applyBorder="1" applyAlignment="1">
      <alignment horizontal="center" vertical="center"/>
    </xf>
    <xf numFmtId="0" fontId="1" fillId="0" borderId="0" xfId="19" applyAlignment="1">
      <alignment horizontal="center" vertical="center"/>
    </xf>
    <xf numFmtId="0" fontId="23" fillId="0" borderId="59" xfId="19" applyFont="1" applyBorder="1" applyAlignment="1">
      <alignment horizontal="center" vertical="center"/>
    </xf>
    <xf numFmtId="0" fontId="23" fillId="0" borderId="24" xfId="19" applyFont="1" applyBorder="1" applyAlignment="1">
      <alignment horizontal="center" vertical="center"/>
    </xf>
    <xf numFmtId="0" fontId="23" fillId="0" borderId="60" xfId="19" applyFont="1" applyBorder="1" applyAlignment="1">
      <alignment horizontal="center" vertical="center"/>
    </xf>
    <xf numFmtId="9" fontId="38" fillId="23" borderId="51" xfId="19" applyNumberFormat="1" applyFont="1" applyFill="1" applyBorder="1" applyAlignment="1">
      <alignment horizontal="center" vertical="center"/>
    </xf>
    <xf numFmtId="9" fontId="24" fillId="23" borderId="51" xfId="19" applyNumberFormat="1" applyFont="1" applyFill="1" applyBorder="1" applyAlignment="1">
      <alignment horizontal="center" vertical="center"/>
    </xf>
    <xf numFmtId="2" fontId="24" fillId="23" borderId="51" xfId="19" applyNumberFormat="1" applyFont="1" applyFill="1" applyBorder="1" applyAlignment="1">
      <alignment horizontal="center" vertical="center"/>
    </xf>
    <xf numFmtId="0" fontId="24" fillId="23" borderId="61" xfId="19" applyFont="1" applyFill="1" applyBorder="1" applyAlignment="1">
      <alignment horizontal="center" vertical="center"/>
    </xf>
    <xf numFmtId="0" fontId="10" fillId="0" borderId="10" xfId="0" applyNumberFormat="1" applyFont="1" applyFill="1" applyBorder="1" applyAlignment="1">
      <alignment horizontal="center" vertical="center" wrapText="1"/>
    </xf>
    <xf numFmtId="0" fontId="10" fillId="0" borderId="12" xfId="0" applyNumberFormat="1" applyFont="1" applyFill="1" applyBorder="1" applyAlignment="1">
      <alignment horizontal="center" vertical="center" wrapText="1"/>
    </xf>
    <xf numFmtId="9" fontId="10" fillId="0" borderId="7" xfId="0" applyNumberFormat="1" applyFont="1" applyFill="1" applyBorder="1" applyAlignment="1">
      <alignment horizontal="center" vertical="center" wrapText="1"/>
    </xf>
    <xf numFmtId="0" fontId="17" fillId="3" borderId="1" xfId="0" applyNumberFormat="1" applyFont="1" applyFill="1" applyBorder="1" applyAlignment="1">
      <alignment horizontal="center" vertical="center" wrapText="1"/>
    </xf>
    <xf numFmtId="0" fontId="17" fillId="3" borderId="2" xfId="0" applyNumberFormat="1" applyFont="1" applyFill="1" applyBorder="1" applyAlignment="1">
      <alignment horizontal="center" vertical="center" wrapText="1"/>
    </xf>
    <xf numFmtId="0" fontId="17" fillId="3" borderId="3" xfId="0" applyNumberFormat="1" applyFont="1" applyFill="1" applyBorder="1" applyAlignment="1">
      <alignment horizontal="center" vertical="center" wrapText="1"/>
    </xf>
    <xf numFmtId="0" fontId="17" fillId="3" borderId="8" xfId="0" applyNumberFormat="1" applyFont="1" applyFill="1" applyBorder="1" applyAlignment="1">
      <alignment horizontal="center" vertical="center" wrapText="1"/>
    </xf>
    <xf numFmtId="0" fontId="17" fillId="3" borderId="6" xfId="0" applyNumberFormat="1" applyFont="1" applyFill="1" applyBorder="1" applyAlignment="1">
      <alignment horizontal="center" vertical="center" wrapText="1"/>
    </xf>
    <xf numFmtId="0" fontId="17" fillId="3" borderId="9" xfId="0" applyNumberFormat="1" applyFont="1" applyFill="1" applyBorder="1" applyAlignment="1">
      <alignment horizontal="center" vertical="center" wrapText="1"/>
    </xf>
    <xf numFmtId="0" fontId="17" fillId="3" borderId="10" xfId="0" applyNumberFormat="1" applyFont="1" applyFill="1" applyBorder="1" applyAlignment="1">
      <alignment horizontal="center" vertical="center" wrapText="1"/>
    </xf>
    <xf numFmtId="0" fontId="17" fillId="3" borderId="11" xfId="0" applyNumberFormat="1" applyFont="1" applyFill="1" applyBorder="1" applyAlignment="1">
      <alignment horizontal="center" vertical="center" wrapText="1"/>
    </xf>
    <xf numFmtId="0" fontId="17" fillId="3" borderId="12" xfId="0" applyNumberFormat="1" applyFont="1" applyFill="1" applyBorder="1" applyAlignment="1">
      <alignment horizontal="center" vertical="center" wrapText="1"/>
    </xf>
    <xf numFmtId="0" fontId="17" fillId="3" borderId="24" xfId="0" applyNumberFormat="1" applyFont="1" applyFill="1" applyBorder="1" applyAlignment="1">
      <alignment horizontal="center" vertical="center" wrapText="1"/>
    </xf>
    <xf numFmtId="0" fontId="17" fillId="3" borderId="32" xfId="0" applyNumberFormat="1" applyFont="1" applyFill="1" applyBorder="1" applyAlignment="1">
      <alignment horizontal="center" vertical="center" wrapText="1"/>
    </xf>
    <xf numFmtId="0" fontId="17" fillId="3" borderId="7" xfId="0" applyNumberFormat="1" applyFont="1" applyFill="1" applyBorder="1" applyAlignment="1">
      <alignment horizontal="center" vertical="center" wrapText="1"/>
    </xf>
    <xf numFmtId="0" fontId="17" fillId="4" borderId="7" xfId="0" applyNumberFormat="1" applyFont="1" applyFill="1" applyBorder="1" applyAlignment="1">
      <alignment horizontal="center" vertical="center" wrapText="1"/>
    </xf>
    <xf numFmtId="0" fontId="11" fillId="0" borderId="7" xfId="0" applyNumberFormat="1" applyFont="1" applyFill="1" applyBorder="1" applyAlignment="1">
      <alignment horizontal="center" vertical="center" wrapText="1"/>
    </xf>
    <xf numFmtId="0" fontId="10" fillId="0" borderId="7" xfId="0" applyNumberFormat="1" applyFont="1" applyFill="1" applyBorder="1" applyAlignment="1">
      <alignment horizontal="center" vertical="center" wrapText="1"/>
    </xf>
    <xf numFmtId="9" fontId="10" fillId="0" borderId="10" xfId="0" applyNumberFormat="1" applyFont="1" applyFill="1" applyBorder="1" applyAlignment="1">
      <alignment horizontal="center" vertical="center" wrapText="1"/>
    </xf>
    <xf numFmtId="9" fontId="10" fillId="0" borderId="11" xfId="0" applyNumberFormat="1" applyFont="1" applyFill="1" applyBorder="1" applyAlignment="1">
      <alignment horizontal="center" vertical="center" wrapText="1"/>
    </xf>
    <xf numFmtId="9" fontId="10" fillId="0" borderId="12" xfId="0" applyNumberFormat="1" applyFont="1" applyFill="1" applyBorder="1" applyAlignment="1">
      <alignment horizontal="center" vertical="center" wrapText="1"/>
    </xf>
    <xf numFmtId="0" fontId="13" fillId="0" borderId="7" xfId="0" applyNumberFormat="1" applyFont="1" applyFill="1" applyBorder="1" applyAlignment="1">
      <alignment horizontal="center" vertical="center" wrapText="1"/>
    </xf>
    <xf numFmtId="0" fontId="9" fillId="2" borderId="10" xfId="0" applyNumberFormat="1" applyFont="1" applyFill="1" applyBorder="1" applyAlignment="1">
      <alignment horizontal="center" vertical="center" wrapText="1"/>
    </xf>
    <xf numFmtId="0" fontId="9" fillId="2" borderId="11" xfId="0" applyNumberFormat="1" applyFont="1" applyFill="1" applyBorder="1" applyAlignment="1">
      <alignment horizontal="center" vertical="center" wrapText="1"/>
    </xf>
    <xf numFmtId="0" fontId="9" fillId="2" borderId="12" xfId="0" applyNumberFormat="1" applyFont="1" applyFill="1" applyBorder="1" applyAlignment="1">
      <alignment horizontal="center" vertical="center" wrapText="1"/>
    </xf>
    <xf numFmtId="0" fontId="11" fillId="3" borderId="7" xfId="0" applyNumberFormat="1" applyFont="1" applyFill="1" applyBorder="1" applyAlignment="1">
      <alignment horizontal="left" vertical="center" wrapText="1"/>
    </xf>
    <xf numFmtId="0" fontId="11" fillId="3" borderId="7" xfId="0" applyNumberFormat="1" applyFont="1" applyFill="1" applyBorder="1" applyAlignment="1">
      <alignment horizontal="center" vertical="center" wrapText="1"/>
    </xf>
    <xf numFmtId="0" fontId="10" fillId="0" borderId="11" xfId="0" applyNumberFormat="1" applyFont="1" applyFill="1" applyBorder="1" applyAlignment="1">
      <alignment horizontal="center" vertical="center" wrapText="1"/>
    </xf>
    <xf numFmtId="0" fontId="9" fillId="2" borderId="1" xfId="0" applyNumberFormat="1" applyFont="1" applyFill="1" applyBorder="1" applyAlignment="1">
      <alignment horizontal="center" vertical="center" wrapText="1"/>
    </xf>
    <xf numFmtId="0" fontId="9" fillId="2" borderId="2" xfId="0" applyNumberFormat="1" applyFont="1" applyFill="1" applyBorder="1" applyAlignment="1">
      <alignment horizontal="center" vertical="center" wrapText="1"/>
    </xf>
    <xf numFmtId="0" fontId="9" fillId="2" borderId="3" xfId="0" applyNumberFormat="1" applyFont="1" applyFill="1" applyBorder="1" applyAlignment="1">
      <alignment horizontal="center" vertical="center" wrapText="1"/>
    </xf>
    <xf numFmtId="0" fontId="9" fillId="2" borderId="8" xfId="0" applyNumberFormat="1" applyFont="1" applyFill="1" applyBorder="1" applyAlignment="1">
      <alignment horizontal="center" vertical="center" wrapText="1"/>
    </xf>
    <xf numFmtId="0" fontId="9" fillId="2" borderId="6" xfId="0" applyNumberFormat="1" applyFont="1" applyFill="1" applyBorder="1" applyAlignment="1">
      <alignment horizontal="center" vertical="center" wrapText="1"/>
    </xf>
    <xf numFmtId="0" fontId="9" fillId="2" borderId="9" xfId="0" applyNumberFormat="1" applyFont="1" applyFill="1" applyBorder="1" applyAlignment="1">
      <alignment horizontal="center" vertical="center" wrapText="1"/>
    </xf>
    <xf numFmtId="0" fontId="17" fillId="0" borderId="1" xfId="0" applyNumberFormat="1" applyFont="1" applyFill="1" applyBorder="1" applyAlignment="1">
      <alignment horizontal="center" vertical="center" wrapText="1"/>
    </xf>
    <xf numFmtId="0" fontId="17" fillId="0" borderId="2" xfId="0" applyNumberFormat="1" applyFont="1" applyFill="1" applyBorder="1" applyAlignment="1">
      <alignment horizontal="center" vertical="center" wrapText="1"/>
    </xf>
    <xf numFmtId="0" fontId="17" fillId="0" borderId="30" xfId="0" applyNumberFormat="1" applyFont="1" applyFill="1" applyBorder="1" applyAlignment="1">
      <alignment horizontal="center" vertical="center" wrapText="1"/>
    </xf>
    <xf numFmtId="0" fontId="17" fillId="0" borderId="8" xfId="0" applyNumberFormat="1" applyFont="1" applyFill="1" applyBorder="1" applyAlignment="1">
      <alignment horizontal="center" vertical="center" wrapText="1"/>
    </xf>
    <xf numFmtId="0" fontId="17" fillId="0" borderId="6" xfId="0" applyNumberFormat="1" applyFont="1" applyFill="1" applyBorder="1" applyAlignment="1">
      <alignment horizontal="center" vertical="center" wrapText="1"/>
    </xf>
    <xf numFmtId="0" fontId="17" fillId="0" borderId="31" xfId="0" applyNumberFormat="1" applyFont="1" applyFill="1" applyBorder="1" applyAlignment="1">
      <alignment horizontal="center" vertical="center" wrapText="1"/>
    </xf>
    <xf numFmtId="0" fontId="10" fillId="0" borderId="2" xfId="0" applyNumberFormat="1" applyFont="1" applyFill="1" applyBorder="1" applyAlignment="1">
      <alignment vertical="center" wrapText="1"/>
    </xf>
    <xf numFmtId="0" fontId="10" fillId="0" borderId="25" xfId="0" applyNumberFormat="1" applyFont="1" applyFill="1" applyBorder="1" applyAlignment="1">
      <alignment vertical="center" wrapText="1"/>
    </xf>
    <xf numFmtId="0" fontId="10" fillId="0" borderId="26" xfId="0" applyNumberFormat="1" applyFont="1" applyFill="1" applyBorder="1" applyAlignment="1">
      <alignment vertical="center" wrapText="1"/>
    </xf>
    <xf numFmtId="0" fontId="10" fillId="0" borderId="3" xfId="0" applyNumberFormat="1" applyFont="1" applyFill="1" applyBorder="1" applyAlignment="1">
      <alignment vertical="center" wrapText="1"/>
    </xf>
    <xf numFmtId="0" fontId="10" fillId="0" borderId="0" xfId="0" applyNumberFormat="1" applyFont="1" applyFill="1" applyBorder="1" applyAlignment="1">
      <alignment vertical="center" wrapText="1"/>
    </xf>
    <xf numFmtId="0" fontId="10" fillId="0" borderId="27" xfId="0" applyNumberFormat="1" applyFont="1" applyFill="1" applyBorder="1" applyAlignment="1">
      <alignment vertical="center" wrapText="1"/>
    </xf>
    <xf numFmtId="0" fontId="10" fillId="0" borderId="28" xfId="0" applyNumberFormat="1" applyFont="1" applyFill="1" applyBorder="1" applyAlignment="1">
      <alignment vertical="center" wrapText="1"/>
    </xf>
    <xf numFmtId="0" fontId="10" fillId="0" borderId="29" xfId="0" applyNumberFormat="1" applyFont="1" applyFill="1" applyBorder="1" applyAlignment="1">
      <alignment vertical="center" wrapText="1"/>
    </xf>
    <xf numFmtId="0" fontId="10" fillId="0" borderId="9" xfId="0" applyNumberFormat="1" applyFont="1" applyFill="1" applyBorder="1" applyAlignment="1">
      <alignment vertical="center" wrapText="1"/>
    </xf>
    <xf numFmtId="0" fontId="10" fillId="0" borderId="6" xfId="0" applyNumberFormat="1" applyFont="1" applyFill="1" applyBorder="1" applyAlignment="1">
      <alignment vertical="center" wrapText="1"/>
    </xf>
    <xf numFmtId="0" fontId="10" fillId="0" borderId="24" xfId="0" applyNumberFormat="1" applyFont="1" applyFill="1" applyBorder="1" applyAlignment="1">
      <alignment horizontal="justify" vertical="center" wrapText="1"/>
    </xf>
    <xf numFmtId="0" fontId="10" fillId="0" borderId="1" xfId="0" applyNumberFormat="1" applyFont="1" applyFill="1" applyBorder="1" applyAlignment="1">
      <alignment vertical="center" wrapText="1"/>
    </xf>
    <xf numFmtId="0" fontId="17" fillId="3" borderId="8" xfId="0" applyNumberFormat="1" applyFont="1" applyFill="1" applyBorder="1" applyAlignment="1">
      <alignment horizontal="left" vertical="center" wrapText="1"/>
    </xf>
    <xf numFmtId="0" fontId="17" fillId="3" borderId="6" xfId="0" applyNumberFormat="1" applyFont="1" applyFill="1" applyBorder="1" applyAlignment="1">
      <alignment horizontal="left" vertical="center" wrapText="1"/>
    </xf>
    <xf numFmtId="0" fontId="17" fillId="3" borderId="9" xfId="0" applyNumberFormat="1" applyFont="1" applyFill="1" applyBorder="1" applyAlignment="1">
      <alignment horizontal="left" vertical="center" wrapText="1"/>
    </xf>
    <xf numFmtId="0" fontId="11" fillId="0" borderId="5" xfId="0" applyNumberFormat="1" applyFont="1" applyFill="1" applyBorder="1" applyAlignment="1">
      <alignment horizontal="left" vertical="center" wrapText="1"/>
    </xf>
    <xf numFmtId="0" fontId="11" fillId="0" borderId="13" xfId="0" applyNumberFormat="1" applyFont="1" applyFill="1" applyBorder="1" applyAlignment="1">
      <alignment horizontal="left" vertical="center" wrapText="1"/>
    </xf>
    <xf numFmtId="0" fontId="10" fillId="0" borderId="14" xfId="0" applyNumberFormat="1" applyFont="1" applyFill="1" applyBorder="1" applyAlignment="1">
      <alignment vertical="center" wrapText="1"/>
    </xf>
    <xf numFmtId="0" fontId="10" fillId="0" borderId="15" xfId="0" applyNumberFormat="1" applyFont="1" applyFill="1" applyBorder="1" applyAlignment="1">
      <alignment vertical="center" wrapText="1"/>
    </xf>
    <xf numFmtId="0" fontId="10" fillId="0" borderId="16" xfId="0" applyNumberFormat="1" applyFont="1" applyFill="1" applyBorder="1" applyAlignment="1">
      <alignment vertical="center" wrapText="1"/>
    </xf>
    <xf numFmtId="0" fontId="10" fillId="0" borderId="4" xfId="0" applyNumberFormat="1" applyFont="1" applyFill="1" applyBorder="1" applyAlignment="1">
      <alignment vertical="center" wrapText="1"/>
    </xf>
    <xf numFmtId="0" fontId="11" fillId="0" borderId="17" xfId="0" applyNumberFormat="1" applyFont="1" applyFill="1" applyBorder="1" applyAlignment="1">
      <alignment horizontal="justify" vertical="center" wrapText="1"/>
    </xf>
    <xf numFmtId="0" fontId="11" fillId="0" borderId="18" xfId="0" applyNumberFormat="1" applyFont="1" applyFill="1" applyBorder="1" applyAlignment="1">
      <alignment horizontal="justify" vertical="center" wrapText="1"/>
    </xf>
    <xf numFmtId="0" fontId="11" fillId="0" borderId="19" xfId="0" applyNumberFormat="1" applyFont="1" applyFill="1" applyBorder="1" applyAlignment="1">
      <alignment horizontal="justify" vertical="center" wrapText="1"/>
    </xf>
    <xf numFmtId="0" fontId="11" fillId="3" borderId="20" xfId="0" applyNumberFormat="1" applyFont="1" applyFill="1" applyBorder="1" applyAlignment="1">
      <alignment horizontal="left" vertical="center" wrapText="1"/>
    </xf>
    <xf numFmtId="0" fontId="11" fillId="3" borderId="21" xfId="0" applyNumberFormat="1" applyFont="1" applyFill="1" applyBorder="1" applyAlignment="1">
      <alignment horizontal="left" vertical="center" wrapText="1"/>
    </xf>
    <xf numFmtId="0" fontId="11" fillId="3" borderId="22" xfId="0" applyNumberFormat="1" applyFont="1" applyFill="1" applyBorder="1" applyAlignment="1">
      <alignment horizontal="left" vertical="center" wrapText="1"/>
    </xf>
    <xf numFmtId="0" fontId="10" fillId="0" borderId="14" xfId="0" applyNumberFormat="1" applyFont="1" applyFill="1" applyBorder="1" applyAlignment="1">
      <alignment horizontal="justify" vertical="center" wrapText="1"/>
    </xf>
    <xf numFmtId="0" fontId="10" fillId="0" borderId="23" xfId="0" applyNumberFormat="1" applyFont="1" applyFill="1" applyBorder="1" applyAlignment="1">
      <alignment horizontal="justify" vertical="center" wrapText="1"/>
    </xf>
    <xf numFmtId="0" fontId="10" fillId="0" borderId="15" xfId="0" applyNumberFormat="1" applyFont="1" applyFill="1" applyBorder="1" applyAlignment="1">
      <alignment horizontal="justify" vertical="center" wrapText="1"/>
    </xf>
    <xf numFmtId="15" fontId="10" fillId="0" borderId="10" xfId="0" applyNumberFormat="1" applyFont="1" applyBorder="1" applyAlignment="1">
      <alignment horizontal="center" vertical="center" wrapText="1"/>
    </xf>
    <xf numFmtId="0" fontId="10" fillId="0" borderId="11" xfId="0" applyFont="1" applyBorder="1" applyAlignment="1">
      <alignment horizontal="center" vertical="center" wrapText="1"/>
    </xf>
    <xf numFmtId="0" fontId="10" fillId="0" borderId="12" xfId="0" applyFont="1" applyBorder="1" applyAlignment="1">
      <alignment horizontal="center" vertical="center" wrapText="1"/>
    </xf>
    <xf numFmtId="1" fontId="10" fillId="0" borderId="7" xfId="2" applyNumberFormat="1" applyFont="1" applyFill="1" applyBorder="1" applyAlignment="1">
      <alignment horizontal="center" vertical="center" wrapText="1"/>
    </xf>
    <xf numFmtId="0" fontId="21" fillId="5" borderId="7" xfId="0" applyNumberFormat="1" applyFont="1" applyFill="1" applyBorder="1" applyAlignment="1">
      <alignment horizontal="center" vertical="center" wrapText="1"/>
    </xf>
    <xf numFmtId="0" fontId="21" fillId="6" borderId="7" xfId="0" applyNumberFormat="1" applyFont="1" applyFill="1" applyBorder="1" applyAlignment="1">
      <alignment horizontal="center" vertical="center" wrapText="1"/>
    </xf>
    <xf numFmtId="0" fontId="21" fillId="7" borderId="7" xfId="0" applyNumberFormat="1" applyFont="1" applyFill="1" applyBorder="1" applyAlignment="1">
      <alignment horizontal="center" vertical="center" wrapText="1"/>
    </xf>
    <xf numFmtId="49" fontId="10" fillId="0" borderId="7" xfId="0" applyNumberFormat="1" applyFont="1" applyBorder="1" applyAlignment="1">
      <alignment horizontal="center" vertical="center" wrapText="1"/>
    </xf>
    <xf numFmtId="49" fontId="9" fillId="2" borderId="7" xfId="0" applyNumberFormat="1" applyFont="1" applyFill="1" applyBorder="1" applyAlignment="1">
      <alignment horizontal="center" vertical="center" wrapText="1"/>
    </xf>
    <xf numFmtId="49" fontId="10" fillId="0" borderId="7" xfId="0" applyNumberFormat="1" applyFont="1" applyFill="1" applyBorder="1" applyAlignment="1">
      <alignment horizontal="center" vertical="center" wrapText="1"/>
    </xf>
    <xf numFmtId="49" fontId="9" fillId="2" borderId="10" xfId="0" applyNumberFormat="1" applyFont="1" applyFill="1" applyBorder="1" applyAlignment="1">
      <alignment horizontal="center" vertical="center" wrapText="1"/>
    </xf>
    <xf numFmtId="49" fontId="9" fillId="2" borderId="11" xfId="0" applyNumberFormat="1" applyFont="1" applyFill="1" applyBorder="1" applyAlignment="1">
      <alignment horizontal="center" vertical="center" wrapText="1"/>
    </xf>
    <xf numFmtId="49" fontId="9" fillId="2" borderId="12" xfId="0" applyNumberFormat="1" applyFont="1" applyFill="1" applyBorder="1" applyAlignment="1">
      <alignment horizontal="center" vertical="center" wrapText="1"/>
    </xf>
    <xf numFmtId="49" fontId="10" fillId="0" borderId="10" xfId="0" applyNumberFormat="1" applyFont="1" applyBorder="1" applyAlignment="1">
      <alignment horizontal="center" vertical="center" wrapText="1"/>
    </xf>
    <xf numFmtId="49" fontId="10" fillId="0" borderId="12" xfId="0" applyNumberFormat="1" applyFont="1" applyBorder="1" applyAlignment="1">
      <alignment horizontal="center" vertical="center" wrapText="1"/>
    </xf>
    <xf numFmtId="0" fontId="16" fillId="2" borderId="10" xfId="0" applyNumberFormat="1" applyFont="1" applyFill="1" applyBorder="1" applyAlignment="1">
      <alignment horizontal="center" vertical="center" wrapText="1"/>
    </xf>
    <xf numFmtId="0" fontId="16" fillId="2" borderId="11" xfId="0" applyNumberFormat="1" applyFont="1" applyFill="1" applyBorder="1" applyAlignment="1">
      <alignment horizontal="center" vertical="center" wrapText="1"/>
    </xf>
    <xf numFmtId="0" fontId="16" fillId="2" borderId="12" xfId="0" applyNumberFormat="1" applyFont="1" applyFill="1" applyBorder="1" applyAlignment="1">
      <alignment horizontal="center" vertical="center" wrapText="1"/>
    </xf>
    <xf numFmtId="0" fontId="18" fillId="0" borderId="1" xfId="0" applyNumberFormat="1" applyFont="1" applyFill="1" applyBorder="1" applyAlignment="1">
      <alignment horizontal="center" vertical="center" wrapText="1"/>
    </xf>
    <xf numFmtId="0" fontId="18" fillId="0" borderId="2" xfId="0" applyNumberFormat="1" applyFont="1" applyFill="1" applyBorder="1" applyAlignment="1">
      <alignment horizontal="center" vertical="center" wrapText="1"/>
    </xf>
    <xf numFmtId="0" fontId="18" fillId="0" borderId="3" xfId="0" applyNumberFormat="1" applyFont="1" applyFill="1" applyBorder="1" applyAlignment="1">
      <alignment horizontal="center" vertical="center" wrapText="1"/>
    </xf>
    <xf numFmtId="0" fontId="18" fillId="0" borderId="5" xfId="0" applyNumberFormat="1" applyFont="1" applyFill="1" applyBorder="1" applyAlignment="1">
      <alignment horizontal="center" vertical="center" wrapText="1"/>
    </xf>
    <xf numFmtId="0" fontId="18" fillId="0" borderId="0" xfId="0" applyNumberFormat="1" applyFont="1" applyFill="1" applyBorder="1" applyAlignment="1">
      <alignment horizontal="center" vertical="center" wrapText="1"/>
    </xf>
    <xf numFmtId="0" fontId="18" fillId="0" borderId="4" xfId="0" applyNumberFormat="1" applyFont="1" applyFill="1" applyBorder="1" applyAlignment="1">
      <alignment horizontal="center" vertical="center" wrapText="1"/>
    </xf>
    <xf numFmtId="0" fontId="18" fillId="0" borderId="8" xfId="0" applyNumberFormat="1" applyFont="1" applyFill="1" applyBorder="1" applyAlignment="1">
      <alignment horizontal="center" vertical="center" wrapText="1"/>
    </xf>
    <xf numFmtId="0" fontId="18" fillId="0" borderId="6" xfId="0" applyNumberFormat="1" applyFont="1" applyFill="1" applyBorder="1" applyAlignment="1">
      <alignment horizontal="center" vertical="center" wrapText="1"/>
    </xf>
    <xf numFmtId="0" fontId="18" fillId="0" borderId="9" xfId="0" applyNumberFormat="1" applyFont="1" applyFill="1" applyBorder="1" applyAlignment="1">
      <alignment horizontal="center" vertical="center" wrapText="1"/>
    </xf>
    <xf numFmtId="0" fontId="10" fillId="0" borderId="1" xfId="0" applyNumberFormat="1" applyFont="1" applyFill="1" applyBorder="1" applyAlignment="1">
      <alignment horizontal="center" vertical="center" wrapText="1"/>
    </xf>
    <xf numFmtId="0" fontId="10" fillId="0" borderId="2" xfId="0" applyNumberFormat="1" applyFont="1" applyFill="1" applyBorder="1" applyAlignment="1">
      <alignment horizontal="center" vertical="center" wrapText="1"/>
    </xf>
    <xf numFmtId="0" fontId="10" fillId="0" borderId="3" xfId="0" applyNumberFormat="1" applyFont="1" applyFill="1" applyBorder="1" applyAlignment="1">
      <alignment horizontal="center" vertical="center" wrapText="1"/>
    </xf>
    <xf numFmtId="0" fontId="10" fillId="0" borderId="5" xfId="0" applyNumberFormat="1" applyFont="1" applyFill="1" applyBorder="1" applyAlignment="1">
      <alignment horizontal="center" vertical="center" wrapText="1"/>
    </xf>
    <xf numFmtId="0" fontId="10" fillId="0" borderId="0" xfId="0" applyNumberFormat="1" applyFont="1" applyFill="1" applyBorder="1" applyAlignment="1">
      <alignment horizontal="center" vertical="center" wrapText="1"/>
    </xf>
    <xf numFmtId="0" fontId="10" fillId="0" borderId="4" xfId="0" applyNumberFormat="1" applyFont="1" applyFill="1" applyBorder="1" applyAlignment="1">
      <alignment horizontal="center" vertical="center" wrapText="1"/>
    </xf>
    <xf numFmtId="0" fontId="10" fillId="0" borderId="8" xfId="0" applyNumberFormat="1" applyFont="1" applyFill="1" applyBorder="1" applyAlignment="1">
      <alignment horizontal="center" vertical="center" wrapText="1"/>
    </xf>
    <xf numFmtId="0" fontId="10" fillId="0" borderId="6" xfId="0" applyNumberFormat="1" applyFont="1" applyFill="1" applyBorder="1" applyAlignment="1">
      <alignment horizontal="center" vertical="center" wrapText="1"/>
    </xf>
    <xf numFmtId="0" fontId="10" fillId="0" borderId="9" xfId="0" applyNumberFormat="1" applyFont="1" applyFill="1" applyBorder="1" applyAlignment="1">
      <alignment horizontal="center" vertical="center" wrapText="1"/>
    </xf>
    <xf numFmtId="9" fontId="10" fillId="0" borderId="24" xfId="0" applyNumberFormat="1" applyFont="1" applyBorder="1" applyAlignment="1">
      <alignment horizontal="center" vertical="center" wrapText="1"/>
    </xf>
    <xf numFmtId="9" fontId="10" fillId="0" borderId="63" xfId="0" applyNumberFormat="1" applyFont="1" applyBorder="1" applyAlignment="1">
      <alignment horizontal="center" vertical="center" wrapText="1"/>
    </xf>
    <xf numFmtId="9" fontId="10" fillId="0" borderId="32" xfId="0" applyNumberFormat="1" applyFont="1" applyBorder="1" applyAlignment="1">
      <alignment horizontal="center" vertical="center" wrapText="1"/>
    </xf>
    <xf numFmtId="1" fontId="10" fillId="0" borderId="10" xfId="0" applyNumberFormat="1" applyFont="1" applyBorder="1" applyAlignment="1">
      <alignment horizontal="center" vertical="center" wrapText="1"/>
    </xf>
    <xf numFmtId="0" fontId="10" fillId="0" borderId="11" xfId="0" applyNumberFormat="1" applyFont="1" applyBorder="1" applyAlignment="1">
      <alignment horizontal="center" vertical="center" wrapText="1"/>
    </xf>
    <xf numFmtId="0" fontId="10" fillId="0" borderId="12" xfId="0" applyNumberFormat="1" applyFont="1" applyBorder="1" applyAlignment="1">
      <alignment horizontal="center" vertical="center" wrapText="1"/>
    </xf>
    <xf numFmtId="1" fontId="10" fillId="0" borderId="10" xfId="0" applyNumberFormat="1" applyFont="1" applyFill="1" applyBorder="1" applyAlignment="1">
      <alignment horizontal="center" vertical="center" wrapText="1"/>
    </xf>
    <xf numFmtId="49" fontId="17" fillId="0" borderId="7" xfId="0" applyNumberFormat="1" applyFont="1" applyBorder="1" applyAlignment="1">
      <alignment horizontal="center" vertical="center" wrapText="1"/>
    </xf>
    <xf numFmtId="9" fontId="11" fillId="0" borderId="7" xfId="0" applyNumberFormat="1" applyFont="1" applyBorder="1" applyAlignment="1">
      <alignment horizontal="center" vertical="center" wrapText="1"/>
    </xf>
    <xf numFmtId="0" fontId="21" fillId="8" borderId="7" xfId="0" applyNumberFormat="1" applyFont="1" applyFill="1" applyBorder="1" applyAlignment="1">
      <alignment horizontal="center" vertical="center"/>
    </xf>
    <xf numFmtId="0" fontId="21" fillId="9" borderId="7" xfId="0" applyNumberFormat="1" applyFont="1" applyFill="1" applyBorder="1" applyAlignment="1">
      <alignment horizontal="center" vertical="center"/>
    </xf>
    <xf numFmtId="0" fontId="21" fillId="9" borderId="7" xfId="0" applyNumberFormat="1" applyFont="1" applyFill="1" applyBorder="1" applyAlignment="1">
      <alignment horizontal="left" vertical="center"/>
    </xf>
    <xf numFmtId="0" fontId="21" fillId="8" borderId="7" xfId="0" applyNumberFormat="1" applyFont="1" applyFill="1" applyBorder="1" applyAlignment="1">
      <alignment horizontal="left" vertical="center"/>
    </xf>
    <xf numFmtId="1" fontId="17" fillId="9" borderId="7" xfId="0" applyNumberFormat="1" applyFont="1" applyFill="1" applyBorder="1" applyAlignment="1">
      <alignment horizontal="center" vertical="center"/>
    </xf>
    <xf numFmtId="9" fontId="17" fillId="9" borderId="7" xfId="2" applyFont="1" applyFill="1" applyBorder="1" applyAlignment="1">
      <alignment horizontal="center" vertical="center"/>
    </xf>
    <xf numFmtId="49" fontId="17" fillId="0" borderId="7" xfId="0" applyNumberFormat="1" applyFont="1" applyBorder="1" applyAlignment="1">
      <alignment horizontal="center" vertical="center"/>
    </xf>
    <xf numFmtId="1" fontId="17" fillId="8" borderId="7" xfId="0" applyNumberFormat="1" applyFont="1" applyFill="1" applyBorder="1" applyAlignment="1">
      <alignment horizontal="center" vertical="center"/>
    </xf>
    <xf numFmtId="9" fontId="17" fillId="8" borderId="7" xfId="2" applyFont="1" applyFill="1" applyBorder="1" applyAlignment="1">
      <alignment horizontal="center" vertical="center"/>
    </xf>
    <xf numFmtId="0" fontId="34" fillId="20" borderId="0" xfId="0" applyNumberFormat="1" applyFont="1" applyFill="1" applyAlignment="1">
      <alignment horizontal="center" vertical="center"/>
    </xf>
    <xf numFmtId="10" fontId="17" fillId="9" borderId="7" xfId="2" applyNumberFormat="1" applyFont="1" applyFill="1" applyBorder="1" applyAlignment="1">
      <alignment horizontal="center" vertical="center"/>
    </xf>
    <xf numFmtId="10" fontId="17" fillId="8" borderId="7" xfId="2" applyNumberFormat="1" applyFont="1" applyFill="1" applyBorder="1" applyAlignment="1">
      <alignment horizontal="center" vertical="center"/>
    </xf>
    <xf numFmtId="1" fontId="17" fillId="22" borderId="7" xfId="0" applyNumberFormat="1" applyFont="1" applyFill="1" applyBorder="1" applyAlignment="1">
      <alignment horizontal="center" vertical="center"/>
    </xf>
    <xf numFmtId="0" fontId="11" fillId="3" borderId="10" xfId="0" applyNumberFormat="1" applyFont="1" applyFill="1" applyBorder="1" applyAlignment="1">
      <alignment horizontal="center" vertical="center" wrapText="1"/>
    </xf>
    <xf numFmtId="0" fontId="11" fillId="3" borderId="12" xfId="0" applyNumberFormat="1" applyFont="1" applyFill="1" applyBorder="1" applyAlignment="1">
      <alignment horizontal="center" vertical="center" wrapText="1"/>
    </xf>
    <xf numFmtId="0" fontId="11" fillId="3" borderId="10" xfId="0" applyNumberFormat="1" applyFont="1" applyFill="1" applyBorder="1" applyAlignment="1">
      <alignment horizontal="left" vertical="center" wrapText="1"/>
    </xf>
    <xf numFmtId="0" fontId="11" fillId="3" borderId="12" xfId="0" applyNumberFormat="1" applyFont="1" applyFill="1" applyBorder="1" applyAlignment="1">
      <alignment horizontal="left" vertical="center" wrapText="1"/>
    </xf>
    <xf numFmtId="0" fontId="11" fillId="3" borderId="11" xfId="0" applyNumberFormat="1" applyFont="1" applyFill="1" applyBorder="1" applyAlignment="1">
      <alignment horizontal="center" vertical="center" wrapText="1"/>
    </xf>
    <xf numFmtId="0" fontId="10" fillId="0" borderId="10" xfId="0" applyNumberFormat="1" applyFont="1" applyBorder="1" applyAlignment="1">
      <alignment horizontal="center" vertical="center" wrapText="1"/>
    </xf>
    <xf numFmtId="9" fontId="17" fillId="9" borderId="1" xfId="2" applyFont="1" applyFill="1" applyBorder="1" applyAlignment="1">
      <alignment horizontal="center" vertical="center"/>
    </xf>
    <xf numFmtId="9" fontId="17" fillId="9" borderId="3" xfId="2" applyFont="1" applyFill="1" applyBorder="1" applyAlignment="1">
      <alignment horizontal="center" vertical="center"/>
    </xf>
    <xf numFmtId="9" fontId="17" fillId="9" borderId="5" xfId="2" applyFont="1" applyFill="1" applyBorder="1" applyAlignment="1">
      <alignment horizontal="center" vertical="center"/>
    </xf>
    <xf numFmtId="9" fontId="17" fillId="9" borderId="4" xfId="2" applyFont="1" applyFill="1" applyBorder="1" applyAlignment="1">
      <alignment horizontal="center" vertical="center"/>
    </xf>
    <xf numFmtId="9" fontId="17" fillId="9" borderId="8" xfId="2" applyFont="1" applyFill="1" applyBorder="1" applyAlignment="1">
      <alignment horizontal="center" vertical="center"/>
    </xf>
    <xf numFmtId="9" fontId="17" fillId="9" borderId="9" xfId="2" applyFont="1" applyFill="1" applyBorder="1" applyAlignment="1">
      <alignment horizontal="center" vertical="center"/>
    </xf>
    <xf numFmtId="1" fontId="35" fillId="9" borderId="7" xfId="0" applyNumberFormat="1" applyFont="1" applyFill="1" applyBorder="1" applyAlignment="1">
      <alignment horizontal="center" vertical="center"/>
    </xf>
    <xf numFmtId="1" fontId="17" fillId="9" borderId="1" xfId="0" applyNumberFormat="1" applyFont="1" applyFill="1" applyBorder="1" applyAlignment="1">
      <alignment horizontal="center" vertical="center"/>
    </xf>
    <xf numFmtId="1" fontId="17" fillId="9" borderId="2" xfId="0" applyNumberFormat="1" applyFont="1" applyFill="1" applyBorder="1" applyAlignment="1">
      <alignment horizontal="center" vertical="center"/>
    </xf>
    <xf numFmtId="1" fontId="17" fillId="9" borderId="3" xfId="0" applyNumberFormat="1" applyFont="1" applyFill="1" applyBorder="1" applyAlignment="1">
      <alignment horizontal="center" vertical="center"/>
    </xf>
    <xf numFmtId="1" fontId="17" fillId="9" borderId="5" xfId="0" applyNumberFormat="1" applyFont="1" applyFill="1" applyBorder="1" applyAlignment="1">
      <alignment horizontal="center" vertical="center"/>
    </xf>
    <xf numFmtId="1" fontId="17" fillId="9" borderId="0" xfId="0" applyNumberFormat="1" applyFont="1" applyFill="1" applyBorder="1" applyAlignment="1">
      <alignment horizontal="center" vertical="center"/>
    </xf>
    <xf numFmtId="1" fontId="17" fillId="9" borderId="4" xfId="0" applyNumberFormat="1" applyFont="1" applyFill="1" applyBorder="1" applyAlignment="1">
      <alignment horizontal="center" vertical="center"/>
    </xf>
    <xf numFmtId="1" fontId="17" fillId="9" borderId="8" xfId="0" applyNumberFormat="1" applyFont="1" applyFill="1" applyBorder="1" applyAlignment="1">
      <alignment horizontal="center" vertical="center"/>
    </xf>
    <xf numFmtId="1" fontId="17" fillId="9" borderId="6" xfId="0" applyNumberFormat="1" applyFont="1" applyFill="1" applyBorder="1" applyAlignment="1">
      <alignment horizontal="center" vertical="center"/>
    </xf>
    <xf numFmtId="1" fontId="17" fillId="9" borderId="9" xfId="0" applyNumberFormat="1" applyFont="1" applyFill="1" applyBorder="1" applyAlignment="1">
      <alignment horizontal="center" vertical="center"/>
    </xf>
    <xf numFmtId="9" fontId="10" fillId="0" borderId="7" xfId="0" applyNumberFormat="1" applyFont="1" applyBorder="1" applyAlignment="1">
      <alignment horizontal="center" vertical="center" wrapText="1"/>
    </xf>
    <xf numFmtId="1" fontId="17" fillId="9" borderId="10" xfId="0" applyNumberFormat="1" applyFont="1" applyFill="1" applyBorder="1" applyAlignment="1">
      <alignment horizontal="center" vertical="center"/>
    </xf>
    <xf numFmtId="1" fontId="17" fillId="9" borderId="11" xfId="0" applyNumberFormat="1" applyFont="1" applyFill="1" applyBorder="1" applyAlignment="1">
      <alignment horizontal="center" vertical="center"/>
    </xf>
    <xf numFmtId="1" fontId="17" fillId="9" borderId="12" xfId="0" applyNumberFormat="1" applyFont="1" applyFill="1" applyBorder="1" applyAlignment="1">
      <alignment horizontal="center" vertical="center"/>
    </xf>
    <xf numFmtId="0" fontId="21" fillId="9" borderId="10" xfId="0" applyNumberFormat="1" applyFont="1" applyFill="1" applyBorder="1" applyAlignment="1">
      <alignment horizontal="left" vertical="center"/>
    </xf>
    <xf numFmtId="0" fontId="21" fillId="9" borderId="11" xfId="0" applyNumberFormat="1" applyFont="1" applyFill="1" applyBorder="1" applyAlignment="1">
      <alignment horizontal="left" vertical="center"/>
    </xf>
    <xf numFmtId="0" fontId="21" fillId="9" borderId="12" xfId="0" applyNumberFormat="1" applyFont="1" applyFill="1" applyBorder="1" applyAlignment="1">
      <alignment horizontal="left"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1" fontId="17" fillId="8" borderId="24" xfId="0" applyNumberFormat="1" applyFont="1" applyFill="1" applyBorder="1" applyAlignment="1">
      <alignment horizontal="center" vertical="center"/>
    </xf>
    <xf numFmtId="0" fontId="21" fillId="14" borderId="10" xfId="0" applyNumberFormat="1" applyFont="1" applyFill="1" applyBorder="1" applyAlignment="1">
      <alignment horizontal="center" vertical="center" wrapText="1"/>
    </xf>
    <xf numFmtId="0" fontId="21" fillId="14" borderId="12" xfId="0" applyNumberFormat="1" applyFont="1" applyFill="1" applyBorder="1" applyAlignment="1">
      <alignment horizontal="center" vertical="center" wrapText="1"/>
    </xf>
    <xf numFmtId="0" fontId="21" fillId="5" borderId="10" xfId="0" applyNumberFormat="1" applyFont="1" applyFill="1" applyBorder="1" applyAlignment="1">
      <alignment horizontal="center" vertical="center" wrapText="1"/>
    </xf>
    <xf numFmtId="0" fontId="21" fillId="5" borderId="11" xfId="0" applyNumberFormat="1" applyFont="1" applyFill="1" applyBorder="1" applyAlignment="1">
      <alignment horizontal="center" vertical="center" wrapText="1"/>
    </xf>
    <xf numFmtId="0" fontId="21" fillId="5" borderId="12" xfId="0" applyNumberFormat="1" applyFont="1" applyFill="1" applyBorder="1" applyAlignment="1">
      <alignment horizontal="center" vertical="center" wrapText="1"/>
    </xf>
    <xf numFmtId="1" fontId="17" fillId="8" borderId="10" xfId="0" applyNumberFormat="1" applyFont="1" applyFill="1" applyBorder="1" applyAlignment="1">
      <alignment horizontal="center" vertical="center"/>
    </xf>
    <xf numFmtId="1" fontId="17" fillId="8" borderId="11" xfId="0" applyNumberFormat="1" applyFont="1" applyFill="1" applyBorder="1" applyAlignment="1">
      <alignment horizontal="center" vertical="center"/>
    </xf>
    <xf numFmtId="1" fontId="17" fillId="8" borderId="12" xfId="0" applyNumberFormat="1" applyFont="1" applyFill="1" applyBorder="1" applyAlignment="1">
      <alignment horizontal="center" vertical="center"/>
    </xf>
    <xf numFmtId="9" fontId="10" fillId="0" borderId="24" xfId="2" applyFont="1" applyBorder="1" applyAlignment="1">
      <alignment horizontal="center" vertical="center" wrapText="1"/>
    </xf>
    <xf numFmtId="9" fontId="10" fillId="0" borderId="63" xfId="2" applyFont="1" applyBorder="1" applyAlignment="1">
      <alignment horizontal="center" vertical="center" wrapText="1"/>
    </xf>
    <xf numFmtId="9" fontId="10" fillId="0" borderId="32" xfId="2" applyFont="1" applyBorder="1" applyAlignment="1">
      <alignment horizontal="center" vertical="center" wrapText="1"/>
    </xf>
    <xf numFmtId="0" fontId="21" fillId="9" borderId="1" xfId="0" applyNumberFormat="1" applyFont="1" applyFill="1" applyBorder="1" applyAlignment="1">
      <alignment horizontal="center" vertical="center"/>
    </xf>
    <xf numFmtId="0" fontId="21" fillId="9" borderId="3" xfId="0" applyNumberFormat="1" applyFont="1" applyFill="1" applyBorder="1" applyAlignment="1">
      <alignment horizontal="center" vertical="center"/>
    </xf>
    <xf numFmtId="0" fontId="21" fillId="9" borderId="5" xfId="0" applyNumberFormat="1" applyFont="1" applyFill="1" applyBorder="1" applyAlignment="1">
      <alignment horizontal="center" vertical="center"/>
    </xf>
    <xf numFmtId="0" fontId="21" fillId="9" borderId="4" xfId="0" applyNumberFormat="1" applyFont="1" applyFill="1" applyBorder="1" applyAlignment="1">
      <alignment horizontal="center" vertical="center"/>
    </xf>
    <xf numFmtId="0" fontId="21" fillId="9" borderId="8" xfId="0" applyNumberFormat="1" applyFont="1" applyFill="1" applyBorder="1" applyAlignment="1">
      <alignment horizontal="center" vertical="center"/>
    </xf>
    <xf numFmtId="0" fontId="21" fillId="9" borderId="9" xfId="0" applyNumberFormat="1" applyFont="1" applyFill="1" applyBorder="1" applyAlignment="1">
      <alignment horizontal="center" vertical="center"/>
    </xf>
    <xf numFmtId="1" fontId="10" fillId="0" borderId="11" xfId="0" applyNumberFormat="1" applyFont="1" applyBorder="1" applyAlignment="1">
      <alignment horizontal="center" vertical="center" wrapText="1"/>
    </xf>
    <xf numFmtId="1" fontId="10" fillId="0" borderId="12" xfId="0" applyNumberFormat="1" applyFont="1" applyBorder="1" applyAlignment="1">
      <alignment horizontal="center" vertical="center" wrapText="1"/>
    </xf>
    <xf numFmtId="0" fontId="0" fillId="0" borderId="7" xfId="0" applyBorder="1" applyAlignment="1">
      <alignment horizontal="center" vertical="center"/>
    </xf>
    <xf numFmtId="1" fontId="17" fillId="8" borderId="1" xfId="0" applyNumberFormat="1" applyFont="1" applyFill="1" applyBorder="1" applyAlignment="1">
      <alignment horizontal="center" vertical="center"/>
    </xf>
    <xf numFmtId="1" fontId="17" fillId="8" borderId="2" xfId="0" applyNumberFormat="1" applyFont="1" applyFill="1" applyBorder="1" applyAlignment="1">
      <alignment horizontal="center" vertical="center"/>
    </xf>
    <xf numFmtId="1" fontId="17" fillId="8" borderId="3" xfId="0" applyNumberFormat="1" applyFont="1" applyFill="1" applyBorder="1" applyAlignment="1">
      <alignment horizontal="center" vertical="center"/>
    </xf>
    <xf numFmtId="1" fontId="17" fillId="8" borderId="8" xfId="0" applyNumberFormat="1" applyFont="1" applyFill="1" applyBorder="1" applyAlignment="1">
      <alignment horizontal="center" vertical="center"/>
    </xf>
    <xf numFmtId="1" fontId="17" fillId="8" borderId="6" xfId="0" applyNumberFormat="1" applyFont="1" applyFill="1" applyBorder="1" applyAlignment="1">
      <alignment horizontal="center" vertical="center"/>
    </xf>
    <xf numFmtId="1" fontId="17" fillId="8" borderId="9" xfId="0" applyNumberFormat="1" applyFont="1" applyFill="1" applyBorder="1" applyAlignment="1">
      <alignment horizontal="center" vertical="center"/>
    </xf>
    <xf numFmtId="9" fontId="17" fillId="8" borderId="1" xfId="2" applyFont="1" applyFill="1" applyBorder="1" applyAlignment="1">
      <alignment horizontal="center" vertical="center"/>
    </xf>
    <xf numFmtId="9" fontId="17" fillId="8" borderId="3" xfId="2" applyFont="1" applyFill="1" applyBorder="1" applyAlignment="1">
      <alignment horizontal="center" vertical="center"/>
    </xf>
    <xf numFmtId="9" fontId="17" fillId="8" borderId="8" xfId="2" applyFont="1" applyFill="1" applyBorder="1" applyAlignment="1">
      <alignment horizontal="center" vertical="center"/>
    </xf>
    <xf numFmtId="9" fontId="17" fillId="8" borderId="9" xfId="2" applyFont="1" applyFill="1" applyBorder="1" applyAlignment="1">
      <alignment horizontal="center" vertical="center"/>
    </xf>
    <xf numFmtId="10" fontId="17" fillId="8" borderId="24" xfId="2" applyNumberFormat="1" applyFont="1" applyFill="1" applyBorder="1" applyAlignment="1">
      <alignment horizontal="center" vertical="center"/>
    </xf>
    <xf numFmtId="10" fontId="17" fillId="8" borderId="32" xfId="2" applyNumberFormat="1" applyFont="1" applyFill="1" applyBorder="1" applyAlignment="1">
      <alignment horizontal="center" vertical="center"/>
    </xf>
    <xf numFmtId="1" fontId="17" fillId="8" borderId="5" xfId="0" applyNumberFormat="1" applyFont="1" applyFill="1" applyBorder="1" applyAlignment="1">
      <alignment horizontal="center" vertical="center"/>
    </xf>
    <xf numFmtId="1" fontId="17" fillId="8" borderId="0" xfId="0" applyNumberFormat="1" applyFont="1" applyFill="1" applyBorder="1" applyAlignment="1">
      <alignment horizontal="center" vertical="center"/>
    </xf>
    <xf numFmtId="1" fontId="17" fillId="8" borderId="4" xfId="0" applyNumberFormat="1" applyFont="1" applyFill="1" applyBorder="1" applyAlignment="1">
      <alignment horizontal="center" vertical="center"/>
    </xf>
    <xf numFmtId="9" fontId="17" fillId="8" borderId="5" xfId="2" applyFont="1" applyFill="1" applyBorder="1" applyAlignment="1">
      <alignment horizontal="center" vertical="center"/>
    </xf>
    <xf numFmtId="9" fontId="17" fillId="8" borderId="4" xfId="2" applyFont="1" applyFill="1" applyBorder="1" applyAlignment="1">
      <alignment horizontal="center" vertical="center"/>
    </xf>
    <xf numFmtId="0" fontId="10" fillId="0" borderId="14" xfId="0" applyNumberFormat="1" applyFont="1" applyFill="1" applyBorder="1" applyAlignment="1">
      <alignment horizontal="center" vertical="center" wrapText="1"/>
    </xf>
    <xf numFmtId="0" fontId="10" fillId="0" borderId="15" xfId="0" applyNumberFormat="1" applyFont="1" applyFill="1" applyBorder="1" applyAlignment="1">
      <alignment horizontal="center" vertical="center" wrapText="1"/>
    </xf>
    <xf numFmtId="0" fontId="16" fillId="2" borderId="10" xfId="0" applyFont="1" applyFill="1" applyBorder="1" applyAlignment="1">
      <alignment horizontal="center" vertical="center" wrapText="1"/>
    </xf>
    <xf numFmtId="0" fontId="16" fillId="2" borderId="11" xfId="0" applyFont="1" applyFill="1" applyBorder="1" applyAlignment="1">
      <alignment horizontal="center" vertical="center" wrapText="1"/>
    </xf>
    <xf numFmtId="0" fontId="16" fillId="2" borderId="12" xfId="0" applyFont="1" applyFill="1" applyBorder="1" applyAlignment="1">
      <alignment horizontal="center" vertical="center" wrapText="1"/>
    </xf>
    <xf numFmtId="0" fontId="10" fillId="0" borderId="1"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0" xfId="0" applyFont="1" applyAlignment="1">
      <alignment horizontal="center" vertical="center" wrapText="1"/>
    </xf>
    <xf numFmtId="0" fontId="10" fillId="0" borderId="4"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9" xfId="0" applyFont="1" applyBorder="1" applyAlignment="1">
      <alignment horizontal="center" vertical="center" wrapText="1"/>
    </xf>
    <xf numFmtId="0" fontId="18" fillId="0" borderId="1"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0" xfId="0" applyFont="1" applyAlignment="1">
      <alignment horizontal="center" vertical="center" wrapText="1"/>
    </xf>
    <xf numFmtId="0" fontId="18" fillId="0" borderId="4"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9" xfId="0" applyFont="1" applyBorder="1" applyAlignment="1">
      <alignment horizontal="center" vertical="center" wrapText="1"/>
    </xf>
    <xf numFmtId="0" fontId="21" fillId="9" borderId="7" xfId="0" applyFont="1" applyFill="1" applyBorder="1" applyAlignment="1">
      <alignment horizontal="left" vertical="center"/>
    </xf>
    <xf numFmtId="0" fontId="9" fillId="2" borderId="10" xfId="0" applyFont="1" applyFill="1" applyBorder="1" applyAlignment="1">
      <alignment horizontal="center" vertical="center" wrapText="1"/>
    </xf>
    <xf numFmtId="0" fontId="9" fillId="2" borderId="11" xfId="0" applyFont="1" applyFill="1" applyBorder="1" applyAlignment="1">
      <alignment horizontal="center" vertical="center" wrapText="1"/>
    </xf>
    <xf numFmtId="0" fontId="9" fillId="2" borderId="12" xfId="0" applyFont="1" applyFill="1" applyBorder="1" applyAlignment="1">
      <alignment horizontal="center" vertical="center" wrapText="1"/>
    </xf>
    <xf numFmtId="0" fontId="11" fillId="0" borderId="7" xfId="0" applyFont="1" applyBorder="1" applyAlignment="1">
      <alignment horizontal="center" vertical="center" wrapText="1"/>
    </xf>
    <xf numFmtId="0" fontId="9" fillId="2" borderId="1"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9" fillId="2" borderId="9" xfId="0" applyFont="1" applyFill="1" applyBorder="1" applyAlignment="1">
      <alignment horizontal="center" vertical="center" wrapText="1"/>
    </xf>
    <xf numFmtId="0" fontId="17" fillId="0" borderId="1"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30"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6" xfId="0" applyFont="1" applyBorder="1" applyAlignment="1">
      <alignment horizontal="center" vertical="center" wrapText="1"/>
    </xf>
    <xf numFmtId="0" fontId="17" fillId="0" borderId="31" xfId="0" applyFont="1" applyBorder="1" applyAlignment="1">
      <alignment horizontal="center" vertical="center" wrapText="1"/>
    </xf>
    <xf numFmtId="0" fontId="21" fillId="9" borderId="7" xfId="0" applyFont="1" applyFill="1" applyBorder="1" applyAlignment="1">
      <alignment horizontal="center" vertical="center"/>
    </xf>
    <xf numFmtId="1" fontId="17" fillId="9" borderId="0" xfId="0" applyNumberFormat="1" applyFont="1" applyFill="1" applyAlignment="1">
      <alignment horizontal="center" vertical="center"/>
    </xf>
    <xf numFmtId="0" fontId="17" fillId="3" borderId="10" xfId="0" applyFont="1" applyFill="1" applyBorder="1" applyAlignment="1">
      <alignment horizontal="center" vertical="center" wrapText="1"/>
    </xf>
    <xf numFmtId="0" fontId="17" fillId="3" borderId="11" xfId="0" applyFont="1" applyFill="1" applyBorder="1" applyAlignment="1">
      <alignment horizontal="center" vertical="center" wrapText="1"/>
    </xf>
    <xf numFmtId="0" fontId="13" fillId="0" borderId="7" xfId="0" applyFont="1" applyBorder="1" applyAlignment="1">
      <alignment horizontal="center" vertical="center" wrapText="1"/>
    </xf>
    <xf numFmtId="0" fontId="21" fillId="8" borderId="7" xfId="0" applyFont="1" applyFill="1" applyBorder="1" applyAlignment="1">
      <alignment horizontal="center" vertical="center"/>
    </xf>
    <xf numFmtId="0" fontId="21" fillId="8" borderId="7" xfId="0" applyFont="1" applyFill="1" applyBorder="1" applyAlignment="1">
      <alignment horizontal="left" vertical="center"/>
    </xf>
    <xf numFmtId="1" fontId="17" fillId="8" borderId="0" xfId="0" applyNumberFormat="1" applyFont="1" applyFill="1" applyAlignment="1">
      <alignment horizontal="center" vertical="center"/>
    </xf>
    <xf numFmtId="1" fontId="17" fillId="8" borderId="7" xfId="2" applyNumberFormat="1" applyFont="1" applyFill="1" applyBorder="1" applyAlignment="1">
      <alignment horizontal="center" vertical="center"/>
    </xf>
    <xf numFmtId="0" fontId="17" fillId="3" borderId="1" xfId="0" applyFont="1" applyFill="1" applyBorder="1" applyAlignment="1">
      <alignment horizontal="center" vertical="center" wrapText="1"/>
    </xf>
    <xf numFmtId="0" fontId="17" fillId="3" borderId="2" xfId="0" applyFont="1" applyFill="1" applyBorder="1" applyAlignment="1">
      <alignment horizontal="center" vertical="center" wrapText="1"/>
    </xf>
    <xf numFmtId="0" fontId="17" fillId="3" borderId="3" xfId="0" applyFont="1" applyFill="1" applyBorder="1" applyAlignment="1">
      <alignment horizontal="center" vertical="center" wrapText="1"/>
    </xf>
    <xf numFmtId="0" fontId="17" fillId="3" borderId="8" xfId="0" applyFont="1" applyFill="1" applyBorder="1" applyAlignment="1">
      <alignment horizontal="center" vertical="center" wrapText="1"/>
    </xf>
    <xf numFmtId="0" fontId="17" fillId="3" borderId="6" xfId="0" applyFont="1" applyFill="1" applyBorder="1" applyAlignment="1">
      <alignment horizontal="center" vertical="center" wrapText="1"/>
    </xf>
    <xf numFmtId="0" fontId="17" fillId="3" borderId="9" xfId="0" applyFont="1" applyFill="1" applyBorder="1" applyAlignment="1">
      <alignment horizontal="center" vertical="center" wrapText="1"/>
    </xf>
    <xf numFmtId="0" fontId="17" fillId="3" borderId="12" xfId="0" applyFont="1" applyFill="1" applyBorder="1" applyAlignment="1">
      <alignment horizontal="center" vertical="center" wrapText="1"/>
    </xf>
    <xf numFmtId="0" fontId="10" fillId="0" borderId="7" xfId="0" applyFont="1" applyBorder="1" applyAlignment="1">
      <alignment horizontal="center" vertical="center" wrapText="1"/>
    </xf>
    <xf numFmtId="9" fontId="10" fillId="0" borderId="10" xfId="0" applyNumberFormat="1" applyFont="1" applyBorder="1" applyAlignment="1">
      <alignment horizontal="center" vertical="center" wrapText="1"/>
    </xf>
    <xf numFmtId="9" fontId="10" fillId="0" borderId="11" xfId="0" applyNumberFormat="1" applyFont="1" applyBorder="1" applyAlignment="1">
      <alignment horizontal="center" vertical="center" wrapText="1"/>
    </xf>
    <xf numFmtId="9" fontId="10" fillId="0" borderId="12" xfId="0" applyNumberFormat="1" applyFont="1" applyBorder="1" applyAlignment="1">
      <alignment horizontal="center" vertical="center" wrapText="1"/>
    </xf>
    <xf numFmtId="0" fontId="17" fillId="3" borderId="24" xfId="0" applyFont="1" applyFill="1" applyBorder="1" applyAlignment="1">
      <alignment horizontal="center" vertical="center" wrapText="1"/>
    </xf>
    <xf numFmtId="0" fontId="17" fillId="3" borderId="32" xfId="0" applyFont="1" applyFill="1" applyBorder="1" applyAlignment="1">
      <alignment horizontal="center" vertical="center" wrapText="1"/>
    </xf>
    <xf numFmtId="0" fontId="17" fillId="4" borderId="7" xfId="0" applyFont="1" applyFill="1" applyBorder="1" applyAlignment="1">
      <alignment horizontal="center" vertical="center" wrapText="1"/>
    </xf>
    <xf numFmtId="0" fontId="17" fillId="3" borderId="7" xfId="0" applyFont="1" applyFill="1" applyBorder="1" applyAlignment="1">
      <alignment horizontal="center" vertical="center" wrapText="1"/>
    </xf>
    <xf numFmtId="0" fontId="10" fillId="0" borderId="10" xfId="0" applyFont="1" applyBorder="1" applyAlignment="1">
      <alignment horizontal="center" vertical="center" wrapText="1"/>
    </xf>
    <xf numFmtId="0" fontId="21" fillId="5" borderId="7" xfId="0" applyFont="1" applyFill="1" applyBorder="1" applyAlignment="1">
      <alignment horizontal="center" vertical="center" wrapText="1"/>
    </xf>
    <xf numFmtId="0" fontId="21" fillId="6" borderId="7" xfId="0" applyFont="1" applyFill="1" applyBorder="1" applyAlignment="1">
      <alignment horizontal="center" vertical="center" wrapText="1"/>
    </xf>
    <xf numFmtId="0" fontId="21" fillId="7" borderId="7" xfId="0" applyFont="1" applyFill="1" applyBorder="1" applyAlignment="1">
      <alignment horizontal="center" vertical="center" wrapText="1"/>
    </xf>
    <xf numFmtId="0" fontId="11" fillId="3" borderId="7" xfId="0" applyFont="1" applyFill="1" applyBorder="1" applyAlignment="1">
      <alignment horizontal="left" vertical="center" wrapText="1"/>
    </xf>
    <xf numFmtId="0" fontId="11" fillId="3" borderId="7" xfId="0" applyFont="1" applyFill="1" applyBorder="1" applyAlignment="1">
      <alignment horizontal="center" vertical="center" wrapText="1"/>
    </xf>
    <xf numFmtId="0" fontId="10" fillId="0" borderId="2" xfId="0" applyFont="1" applyBorder="1" applyAlignment="1">
      <alignment vertical="center" wrapText="1"/>
    </xf>
    <xf numFmtId="0" fontId="10" fillId="0" borderId="25" xfId="0" applyFont="1" applyBorder="1" applyAlignment="1">
      <alignment vertical="center" wrapText="1"/>
    </xf>
    <xf numFmtId="0" fontId="10" fillId="0" borderId="26" xfId="0" applyFont="1" applyBorder="1" applyAlignment="1">
      <alignment vertical="center" wrapText="1"/>
    </xf>
    <xf numFmtId="0" fontId="10" fillId="0" borderId="3" xfId="0" applyFont="1" applyBorder="1" applyAlignment="1">
      <alignment vertical="center" wrapText="1"/>
    </xf>
    <xf numFmtId="0" fontId="10" fillId="0" borderId="0" xfId="0" applyFont="1" applyAlignment="1">
      <alignment vertical="center" wrapText="1"/>
    </xf>
    <xf numFmtId="0" fontId="10" fillId="0" borderId="6" xfId="0" applyFont="1" applyBorder="1" applyAlignment="1">
      <alignment vertical="center" wrapText="1"/>
    </xf>
    <xf numFmtId="0" fontId="11" fillId="0" borderId="5" xfId="0" applyFont="1" applyBorder="1" applyAlignment="1">
      <alignment horizontal="left" vertical="center" wrapText="1"/>
    </xf>
    <xf numFmtId="0" fontId="11" fillId="0" borderId="13" xfId="0" applyFont="1" applyBorder="1" applyAlignment="1">
      <alignment horizontal="left" vertical="center" wrapText="1"/>
    </xf>
    <xf numFmtId="0" fontId="10" fillId="0" borderId="14" xfId="0" applyFont="1" applyBorder="1" applyAlignment="1">
      <alignment vertical="center" wrapText="1"/>
    </xf>
    <xf numFmtId="0" fontId="10" fillId="0" borderId="15" xfId="0" applyFont="1" applyBorder="1" applyAlignment="1">
      <alignment vertical="center" wrapText="1"/>
    </xf>
    <xf numFmtId="0" fontId="10" fillId="0" borderId="16" xfId="0" applyFont="1" applyBorder="1" applyAlignment="1">
      <alignment vertical="center" wrapText="1"/>
    </xf>
    <xf numFmtId="0" fontId="10" fillId="0" borderId="4" xfId="0" applyFont="1" applyBorder="1" applyAlignment="1">
      <alignment vertical="center" wrapText="1"/>
    </xf>
    <xf numFmtId="0" fontId="11" fillId="0" borderId="17" xfId="0" applyFont="1" applyBorder="1" applyAlignment="1">
      <alignment horizontal="justify" vertical="center" wrapText="1"/>
    </xf>
    <xf numFmtId="0" fontId="11" fillId="0" borderId="18" xfId="0" applyFont="1" applyBorder="1" applyAlignment="1">
      <alignment horizontal="justify" vertical="center" wrapText="1"/>
    </xf>
    <xf numFmtId="0" fontId="11" fillId="0" borderId="19" xfId="0" applyFont="1" applyBorder="1" applyAlignment="1">
      <alignment horizontal="justify" vertical="center" wrapText="1"/>
    </xf>
    <xf numFmtId="0" fontId="10" fillId="0" borderId="27" xfId="0" applyFont="1" applyBorder="1" applyAlignment="1">
      <alignment vertical="center" wrapText="1"/>
    </xf>
    <xf numFmtId="0" fontId="10" fillId="0" borderId="28" xfId="0" applyFont="1" applyBorder="1" applyAlignment="1">
      <alignment vertical="center" wrapText="1"/>
    </xf>
    <xf numFmtId="0" fontId="10" fillId="0" borderId="29" xfId="0" applyFont="1" applyBorder="1" applyAlignment="1">
      <alignment vertical="center" wrapText="1"/>
    </xf>
    <xf numFmtId="0" fontId="10" fillId="0" borderId="9" xfId="0" applyFont="1" applyBorder="1" applyAlignment="1">
      <alignment vertical="center" wrapText="1"/>
    </xf>
    <xf numFmtId="0" fontId="17" fillId="3" borderId="8" xfId="0" applyFont="1" applyFill="1" applyBorder="1" applyAlignment="1">
      <alignment horizontal="left" vertical="center" wrapText="1"/>
    </xf>
    <xf numFmtId="0" fontId="17" fillId="3" borderId="6" xfId="0" applyFont="1" applyFill="1" applyBorder="1" applyAlignment="1">
      <alignment horizontal="left" vertical="center" wrapText="1"/>
    </xf>
    <xf numFmtId="0" fontId="17" fillId="3" borderId="9" xfId="0" applyFont="1" applyFill="1" applyBorder="1" applyAlignment="1">
      <alignment horizontal="left" vertical="center" wrapText="1"/>
    </xf>
    <xf numFmtId="0" fontId="10" fillId="0" borderId="24" xfId="0" applyFont="1" applyBorder="1" applyAlignment="1">
      <alignment horizontal="justify" vertical="center" wrapText="1"/>
    </xf>
    <xf numFmtId="0" fontId="10" fillId="0" borderId="1" xfId="0" applyFont="1" applyBorder="1" applyAlignment="1">
      <alignment vertical="center" wrapText="1"/>
    </xf>
    <xf numFmtId="0" fontId="11" fillId="3" borderId="20" xfId="0" applyFont="1" applyFill="1" applyBorder="1" applyAlignment="1">
      <alignment horizontal="left" vertical="center" wrapText="1"/>
    </xf>
    <xf numFmtId="0" fontId="11" fillId="3" borderId="21" xfId="0" applyFont="1" applyFill="1" applyBorder="1" applyAlignment="1">
      <alignment horizontal="left" vertical="center" wrapText="1"/>
    </xf>
    <xf numFmtId="0" fontId="11" fillId="3" borderId="22" xfId="0" applyFont="1" applyFill="1" applyBorder="1" applyAlignment="1">
      <alignment horizontal="left" vertical="center" wrapText="1"/>
    </xf>
    <xf numFmtId="0" fontId="10" fillId="0" borderId="14" xfId="0" applyFont="1" applyBorder="1" applyAlignment="1">
      <alignment horizontal="justify" vertical="center" wrapText="1"/>
    </xf>
    <xf numFmtId="0" fontId="10" fillId="0" borderId="23" xfId="0" applyFont="1" applyBorder="1" applyAlignment="1">
      <alignment horizontal="justify" vertical="center" wrapText="1"/>
    </xf>
    <xf numFmtId="0" fontId="10" fillId="0" borderId="15" xfId="0" applyFont="1" applyBorder="1" applyAlignment="1">
      <alignment horizontal="justify" vertical="center" wrapText="1"/>
    </xf>
    <xf numFmtId="164" fontId="17" fillId="9" borderId="7" xfId="3" applyFont="1" applyFill="1" applyBorder="1" applyAlignment="1">
      <alignment horizontal="center" vertical="center"/>
    </xf>
    <xf numFmtId="164" fontId="17" fillId="8" borderId="10" xfId="3" applyFont="1" applyFill="1" applyBorder="1" applyAlignment="1">
      <alignment horizontal="center" vertical="center"/>
    </xf>
    <xf numFmtId="164" fontId="17" fillId="8" borderId="11" xfId="3" applyFont="1" applyFill="1" applyBorder="1" applyAlignment="1">
      <alignment horizontal="center" vertical="center"/>
    </xf>
    <xf numFmtId="164" fontId="17" fillId="8" borderId="12" xfId="3" applyFont="1" applyFill="1" applyBorder="1" applyAlignment="1">
      <alignment horizontal="center" vertical="center"/>
    </xf>
    <xf numFmtId="164" fontId="17" fillId="8" borderId="7" xfId="3" applyFont="1" applyFill="1" applyBorder="1" applyAlignment="1">
      <alignment horizontal="center" vertical="center"/>
    </xf>
    <xf numFmtId="164" fontId="10" fillId="0" borderId="10" xfId="3" applyFont="1" applyBorder="1" applyAlignment="1">
      <alignment horizontal="center" vertical="center" wrapText="1"/>
    </xf>
    <xf numFmtId="164" fontId="10" fillId="0" borderId="11" xfId="3" applyFont="1" applyBorder="1" applyAlignment="1">
      <alignment horizontal="center" vertical="center" wrapText="1"/>
    </xf>
    <xf numFmtId="164" fontId="10" fillId="0" borderId="12" xfId="3" applyFont="1" applyBorder="1" applyAlignment="1">
      <alignment horizontal="center" vertical="center" wrapText="1"/>
    </xf>
    <xf numFmtId="164" fontId="10" fillId="0" borderId="10" xfId="3" applyFont="1" applyFill="1" applyBorder="1" applyAlignment="1">
      <alignment horizontal="center" vertical="center" wrapText="1"/>
    </xf>
    <xf numFmtId="164" fontId="10" fillId="0" borderId="11" xfId="3" applyFont="1" applyFill="1" applyBorder="1" applyAlignment="1">
      <alignment horizontal="center" vertical="center" wrapText="1"/>
    </xf>
    <xf numFmtId="164" fontId="10" fillId="0" borderId="12" xfId="3" applyFont="1" applyFill="1" applyBorder="1" applyAlignment="1">
      <alignment horizontal="center" vertical="center" wrapText="1"/>
    </xf>
    <xf numFmtId="164" fontId="10" fillId="0" borderId="10" xfId="0" applyNumberFormat="1" applyFont="1" applyBorder="1" applyAlignment="1">
      <alignment horizontal="center" vertical="center" wrapText="1"/>
    </xf>
    <xf numFmtId="164" fontId="10" fillId="0" borderId="10" xfId="0" applyNumberFormat="1" applyFont="1" applyFill="1" applyBorder="1" applyAlignment="1">
      <alignment horizontal="center" vertical="center" wrapText="1"/>
    </xf>
    <xf numFmtId="1" fontId="10" fillId="0" borderId="11" xfId="0" applyNumberFormat="1" applyFont="1" applyFill="1" applyBorder="1" applyAlignment="1">
      <alignment horizontal="center" vertical="center" wrapText="1"/>
    </xf>
    <xf numFmtId="1" fontId="10" fillId="0" borderId="12" xfId="0" applyNumberFormat="1" applyFont="1" applyFill="1" applyBorder="1" applyAlignment="1">
      <alignment horizontal="center" vertical="center" wrapText="1"/>
    </xf>
    <xf numFmtId="44" fontId="17" fillId="9" borderId="1" xfId="7" applyFont="1" applyFill="1" applyBorder="1" applyAlignment="1">
      <alignment horizontal="center" vertical="center"/>
    </xf>
    <xf numFmtId="44" fontId="17" fillId="9" borderId="2" xfId="7" applyFont="1" applyFill="1" applyBorder="1" applyAlignment="1">
      <alignment horizontal="center" vertical="center"/>
    </xf>
    <xf numFmtId="44" fontId="17" fillId="9" borderId="3" xfId="7" applyFont="1" applyFill="1" applyBorder="1" applyAlignment="1">
      <alignment horizontal="center" vertical="center"/>
    </xf>
    <xf numFmtId="44" fontId="17" fillId="9" borderId="5" xfId="7" applyFont="1" applyFill="1" applyBorder="1" applyAlignment="1">
      <alignment horizontal="center" vertical="center"/>
    </xf>
    <xf numFmtId="44" fontId="17" fillId="9" borderId="0" xfId="7" applyFont="1" applyFill="1" applyBorder="1" applyAlignment="1">
      <alignment horizontal="center" vertical="center"/>
    </xf>
    <xf numFmtId="44" fontId="17" fillId="9" borderId="4" xfId="7" applyFont="1" applyFill="1" applyBorder="1" applyAlignment="1">
      <alignment horizontal="center" vertical="center"/>
    </xf>
    <xf numFmtId="44" fontId="17" fillId="9" borderId="8" xfId="7" applyFont="1" applyFill="1" applyBorder="1" applyAlignment="1">
      <alignment horizontal="center" vertical="center"/>
    </xf>
    <xf numFmtId="44" fontId="17" fillId="9" borderId="6" xfId="7" applyFont="1" applyFill="1" applyBorder="1" applyAlignment="1">
      <alignment horizontal="center" vertical="center"/>
    </xf>
    <xf numFmtId="44" fontId="17" fillId="9" borderId="9" xfId="7" applyFont="1" applyFill="1" applyBorder="1" applyAlignment="1">
      <alignment horizontal="center" vertical="center"/>
    </xf>
    <xf numFmtId="44" fontId="17" fillId="8" borderId="1" xfId="7" applyFont="1" applyFill="1" applyBorder="1" applyAlignment="1">
      <alignment horizontal="center" vertical="center"/>
    </xf>
    <xf numFmtId="44" fontId="17" fillId="8" borderId="2" xfId="7" applyFont="1" applyFill="1" applyBorder="1" applyAlignment="1">
      <alignment horizontal="center" vertical="center"/>
    </xf>
    <xf numFmtId="44" fontId="17" fillId="8" borderId="3" xfId="7" applyFont="1" applyFill="1" applyBorder="1" applyAlignment="1">
      <alignment horizontal="center" vertical="center"/>
    </xf>
    <xf numFmtId="44" fontId="17" fillId="8" borderId="5" xfId="7" applyFont="1" applyFill="1" applyBorder="1" applyAlignment="1">
      <alignment horizontal="center" vertical="center"/>
    </xf>
    <xf numFmtId="44" fontId="17" fillId="8" borderId="0" xfId="7" applyFont="1" applyFill="1" applyBorder="1" applyAlignment="1">
      <alignment horizontal="center" vertical="center"/>
    </xf>
    <xf numFmtId="44" fontId="17" fillId="8" borderId="4" xfId="7" applyFont="1" applyFill="1" applyBorder="1" applyAlignment="1">
      <alignment horizontal="center" vertical="center"/>
    </xf>
    <xf numFmtId="44" fontId="17" fillId="8" borderId="8" xfId="7" applyFont="1" applyFill="1" applyBorder="1" applyAlignment="1">
      <alignment horizontal="center" vertical="center"/>
    </xf>
    <xf numFmtId="44" fontId="17" fillId="8" borderId="6" xfId="7" applyFont="1" applyFill="1" applyBorder="1" applyAlignment="1">
      <alignment horizontal="center" vertical="center"/>
    </xf>
    <xf numFmtId="44" fontId="17" fillId="8" borderId="9" xfId="7" applyFont="1" applyFill="1" applyBorder="1" applyAlignment="1">
      <alignment horizontal="center" vertical="center"/>
    </xf>
    <xf numFmtId="165" fontId="17" fillId="8" borderId="1" xfId="2" applyNumberFormat="1" applyFont="1" applyFill="1" applyBorder="1" applyAlignment="1">
      <alignment horizontal="center" vertical="center"/>
    </xf>
    <xf numFmtId="165" fontId="17" fillId="8" borderId="3" xfId="2" applyNumberFormat="1" applyFont="1" applyFill="1" applyBorder="1" applyAlignment="1">
      <alignment horizontal="center" vertical="center"/>
    </xf>
    <xf numFmtId="165" fontId="17" fillId="8" borderId="5" xfId="2" applyNumberFormat="1" applyFont="1" applyFill="1" applyBorder="1" applyAlignment="1">
      <alignment horizontal="center" vertical="center"/>
    </xf>
    <xf numFmtId="165" fontId="17" fillId="8" borderId="4" xfId="2" applyNumberFormat="1" applyFont="1" applyFill="1" applyBorder="1" applyAlignment="1">
      <alignment horizontal="center" vertical="center"/>
    </xf>
    <xf numFmtId="165" fontId="17" fillId="8" borderId="8" xfId="2" applyNumberFormat="1" applyFont="1" applyFill="1" applyBorder="1" applyAlignment="1">
      <alignment horizontal="center" vertical="center"/>
    </xf>
    <xf numFmtId="165" fontId="17" fillId="8" borderId="9" xfId="2" applyNumberFormat="1" applyFont="1" applyFill="1" applyBorder="1" applyAlignment="1">
      <alignment horizontal="center" vertical="center"/>
    </xf>
    <xf numFmtId="44" fontId="17" fillId="9" borderId="7" xfId="7" applyFont="1" applyFill="1" applyBorder="1" applyAlignment="1">
      <alignment horizontal="center" vertical="center"/>
    </xf>
    <xf numFmtId="44" fontId="17" fillId="9" borderId="10" xfId="7" applyFont="1" applyFill="1" applyBorder="1" applyAlignment="1">
      <alignment horizontal="center" vertical="center"/>
    </xf>
    <xf numFmtId="44" fontId="17" fillId="9" borderId="11" xfId="7" applyFont="1" applyFill="1" applyBorder="1" applyAlignment="1">
      <alignment horizontal="center" vertical="center"/>
    </xf>
    <xf numFmtId="44" fontId="17" fillId="9" borderId="12" xfId="7" applyFont="1" applyFill="1" applyBorder="1" applyAlignment="1">
      <alignment horizontal="center" vertical="center"/>
    </xf>
    <xf numFmtId="44" fontId="17" fillId="8" borderId="7" xfId="7" applyFont="1" applyFill="1" applyBorder="1" applyAlignment="1">
      <alignment horizontal="center" vertical="center"/>
    </xf>
    <xf numFmtId="44" fontId="10" fillId="0" borderId="10" xfId="7" applyFont="1" applyBorder="1" applyAlignment="1">
      <alignment horizontal="center" vertical="center" wrapText="1"/>
    </xf>
    <xf numFmtId="44" fontId="10" fillId="0" borderId="11" xfId="7" applyFont="1" applyBorder="1" applyAlignment="1">
      <alignment horizontal="center" vertical="center" wrapText="1"/>
    </xf>
    <xf numFmtId="44" fontId="10" fillId="0" borderId="12" xfId="7" applyFont="1" applyBorder="1" applyAlignment="1">
      <alignment horizontal="center" vertical="center" wrapText="1"/>
    </xf>
    <xf numFmtId="44" fontId="10" fillId="0" borderId="10" xfId="7" applyFont="1" applyFill="1" applyBorder="1" applyAlignment="1">
      <alignment horizontal="center" vertical="center" wrapText="1"/>
    </xf>
    <xf numFmtId="44" fontId="10" fillId="0" borderId="11" xfId="7" applyFont="1" applyFill="1" applyBorder="1" applyAlignment="1">
      <alignment horizontal="center" vertical="center" wrapText="1"/>
    </xf>
    <xf numFmtId="44" fontId="10" fillId="0" borderId="12" xfId="7" applyFont="1" applyFill="1" applyBorder="1" applyAlignment="1">
      <alignment horizontal="center" vertical="center" wrapText="1"/>
    </xf>
    <xf numFmtId="165" fontId="17" fillId="8" borderId="7" xfId="2" applyNumberFormat="1" applyFont="1" applyFill="1" applyBorder="1" applyAlignment="1">
      <alignment horizontal="center" vertical="center"/>
    </xf>
    <xf numFmtId="1" fontId="17" fillId="9" borderId="1" xfId="2" applyNumberFormat="1" applyFont="1" applyFill="1" applyBorder="1" applyAlignment="1">
      <alignment horizontal="center" vertical="center"/>
    </xf>
    <xf numFmtId="1" fontId="17" fillId="9" borderId="2" xfId="2" applyNumberFormat="1" applyFont="1" applyFill="1" applyBorder="1" applyAlignment="1">
      <alignment horizontal="center" vertical="center"/>
    </xf>
    <xf numFmtId="1" fontId="17" fillId="9" borderId="3" xfId="2" applyNumberFormat="1" applyFont="1" applyFill="1" applyBorder="1" applyAlignment="1">
      <alignment horizontal="center" vertical="center"/>
    </xf>
    <xf numFmtId="1" fontId="17" fillId="9" borderId="5" xfId="2" applyNumberFormat="1" applyFont="1" applyFill="1" applyBorder="1" applyAlignment="1">
      <alignment horizontal="center" vertical="center"/>
    </xf>
    <xf numFmtId="1" fontId="17" fillId="9" borderId="0" xfId="2" applyNumberFormat="1" applyFont="1" applyFill="1" applyBorder="1" applyAlignment="1">
      <alignment horizontal="center" vertical="center"/>
    </xf>
    <xf numFmtId="1" fontId="17" fillId="9" borderId="4" xfId="2" applyNumberFormat="1" applyFont="1" applyFill="1" applyBorder="1" applyAlignment="1">
      <alignment horizontal="center" vertical="center"/>
    </xf>
    <xf numFmtId="1" fontId="17" fillId="9" borderId="8" xfId="2" applyNumberFormat="1" applyFont="1" applyFill="1" applyBorder="1" applyAlignment="1">
      <alignment horizontal="center" vertical="center"/>
    </xf>
    <xf numFmtId="1" fontId="17" fillId="9" borderId="6" xfId="2" applyNumberFormat="1" applyFont="1" applyFill="1" applyBorder="1" applyAlignment="1">
      <alignment horizontal="center" vertical="center"/>
    </xf>
    <xf numFmtId="1" fontId="17" fillId="9" borderId="9" xfId="2" applyNumberFormat="1" applyFont="1" applyFill="1" applyBorder="1" applyAlignment="1">
      <alignment horizontal="center" vertical="center"/>
    </xf>
    <xf numFmtId="1" fontId="17" fillId="8" borderId="1" xfId="2" applyNumberFormat="1" applyFont="1" applyFill="1" applyBorder="1" applyAlignment="1">
      <alignment horizontal="center" vertical="center"/>
    </xf>
    <xf numFmtId="1" fontId="17" fillId="8" borderId="2" xfId="2" applyNumberFormat="1" applyFont="1" applyFill="1" applyBorder="1" applyAlignment="1">
      <alignment horizontal="center" vertical="center"/>
    </xf>
    <xf numFmtId="1" fontId="17" fillId="8" borderId="3" xfId="2" applyNumberFormat="1" applyFont="1" applyFill="1" applyBorder="1" applyAlignment="1">
      <alignment horizontal="center" vertical="center"/>
    </xf>
    <xf numFmtId="1" fontId="17" fillId="8" borderId="5" xfId="2" applyNumberFormat="1" applyFont="1" applyFill="1" applyBorder="1" applyAlignment="1">
      <alignment horizontal="center" vertical="center"/>
    </xf>
    <xf numFmtId="1" fontId="17" fillId="8" borderId="0" xfId="2" applyNumberFormat="1" applyFont="1" applyFill="1" applyBorder="1" applyAlignment="1">
      <alignment horizontal="center" vertical="center"/>
    </xf>
    <xf numFmtId="1" fontId="17" fillId="8" borderId="4" xfId="2" applyNumberFormat="1" applyFont="1" applyFill="1" applyBorder="1" applyAlignment="1">
      <alignment horizontal="center" vertical="center"/>
    </xf>
    <xf numFmtId="1" fontId="17" fillId="8" borderId="8" xfId="2" applyNumberFormat="1" applyFont="1" applyFill="1" applyBorder="1" applyAlignment="1">
      <alignment horizontal="center" vertical="center"/>
    </xf>
    <xf numFmtId="1" fontId="17" fillId="8" borderId="6" xfId="2" applyNumberFormat="1" applyFont="1" applyFill="1" applyBorder="1" applyAlignment="1">
      <alignment horizontal="center" vertical="center"/>
    </xf>
    <xf numFmtId="1" fontId="17" fillId="8" borderId="9" xfId="2" applyNumberFormat="1" applyFont="1" applyFill="1" applyBorder="1" applyAlignment="1">
      <alignment horizontal="center" vertical="center"/>
    </xf>
    <xf numFmtId="1" fontId="17" fillId="9" borderId="7" xfId="2" applyNumberFormat="1" applyFont="1" applyFill="1" applyBorder="1" applyAlignment="1">
      <alignment horizontal="center" vertical="center"/>
    </xf>
    <xf numFmtId="1" fontId="17" fillId="8" borderId="10" xfId="2" applyNumberFormat="1" applyFont="1" applyFill="1" applyBorder="1" applyAlignment="1">
      <alignment horizontal="center" vertical="center"/>
    </xf>
    <xf numFmtId="1" fontId="17" fillId="8" borderId="11" xfId="2" applyNumberFormat="1" applyFont="1" applyFill="1" applyBorder="1" applyAlignment="1">
      <alignment horizontal="center" vertical="center"/>
    </xf>
    <xf numFmtId="1" fontId="17" fillId="8" borderId="12" xfId="2" applyNumberFormat="1" applyFont="1" applyFill="1" applyBorder="1" applyAlignment="1">
      <alignment horizontal="center" vertical="center"/>
    </xf>
    <xf numFmtId="9" fontId="10" fillId="0" borderId="7" xfId="2" applyFont="1" applyFill="1" applyBorder="1" applyAlignment="1">
      <alignment horizontal="center" vertical="center" wrapText="1"/>
    </xf>
    <xf numFmtId="0" fontId="17" fillId="9" borderId="1" xfId="2" applyNumberFormat="1" applyFont="1" applyFill="1" applyBorder="1" applyAlignment="1">
      <alignment horizontal="center" vertical="center"/>
    </xf>
    <xf numFmtId="10" fontId="17" fillId="8" borderId="1" xfId="2" applyNumberFormat="1" applyFont="1" applyFill="1" applyBorder="1" applyAlignment="1">
      <alignment horizontal="center" vertical="center"/>
    </xf>
    <xf numFmtId="10" fontId="17" fillId="8" borderId="3" xfId="2" applyNumberFormat="1" applyFont="1" applyFill="1" applyBorder="1" applyAlignment="1">
      <alignment horizontal="center" vertical="center"/>
    </xf>
    <xf numFmtId="10" fontId="17" fillId="8" borderId="5" xfId="2" applyNumberFormat="1" applyFont="1" applyFill="1" applyBorder="1" applyAlignment="1">
      <alignment horizontal="center" vertical="center"/>
    </xf>
    <xf numFmtId="10" fontId="17" fillId="8" borderId="4" xfId="2" applyNumberFormat="1" applyFont="1" applyFill="1" applyBorder="1" applyAlignment="1">
      <alignment horizontal="center" vertical="center"/>
    </xf>
    <xf numFmtId="10" fontId="17" fillId="8" borderId="8" xfId="2" applyNumberFormat="1" applyFont="1" applyFill="1" applyBorder="1" applyAlignment="1">
      <alignment horizontal="center" vertical="center"/>
    </xf>
    <xf numFmtId="10" fontId="17" fillId="8" borderId="9" xfId="2" applyNumberFormat="1" applyFont="1" applyFill="1" applyBorder="1" applyAlignment="1">
      <alignment horizontal="center" vertical="center"/>
    </xf>
    <xf numFmtId="9" fontId="17" fillId="9" borderId="7" xfId="2" applyNumberFormat="1" applyFont="1" applyFill="1" applyBorder="1" applyAlignment="1">
      <alignment horizontal="center" vertical="center"/>
    </xf>
    <xf numFmtId="0" fontId="10" fillId="0" borderId="14" xfId="0" applyFont="1" applyBorder="1" applyAlignment="1">
      <alignment horizontal="center" vertical="center" wrapText="1"/>
    </xf>
    <xf numFmtId="0" fontId="10" fillId="0" borderId="15" xfId="0" applyFont="1" applyBorder="1" applyAlignment="1">
      <alignment horizontal="center" vertical="center" wrapText="1"/>
    </xf>
    <xf numFmtId="0" fontId="10" fillId="0" borderId="10" xfId="0" applyNumberFormat="1" applyFont="1" applyFill="1" applyBorder="1" applyAlignment="1">
      <alignment horizontal="left" vertical="center" wrapText="1"/>
    </xf>
    <xf numFmtId="0" fontId="10" fillId="0" borderId="11" xfId="0" applyNumberFormat="1" applyFont="1" applyFill="1" applyBorder="1" applyAlignment="1">
      <alignment horizontal="left" vertical="center" wrapText="1"/>
    </xf>
    <xf numFmtId="0" fontId="10" fillId="0" borderId="12" xfId="0" applyNumberFormat="1" applyFont="1" applyFill="1" applyBorder="1" applyAlignment="1">
      <alignment horizontal="left" vertical="center" wrapText="1"/>
    </xf>
    <xf numFmtId="1" fontId="10" fillId="0" borderId="7" xfId="0" applyNumberFormat="1" applyFont="1" applyBorder="1" applyAlignment="1">
      <alignment horizontal="center" vertical="center" wrapText="1"/>
    </xf>
    <xf numFmtId="0" fontId="10" fillId="0" borderId="7" xfId="0" applyNumberFormat="1" applyFont="1" applyBorder="1" applyAlignment="1">
      <alignment horizontal="center" vertical="center" wrapText="1"/>
    </xf>
    <xf numFmtId="10" fontId="17" fillId="9" borderId="24" xfId="2" applyNumberFormat="1" applyFont="1" applyFill="1" applyBorder="1" applyAlignment="1">
      <alignment horizontal="center" vertical="center"/>
    </xf>
    <xf numFmtId="10" fontId="17" fillId="9" borderId="63" xfId="2" applyNumberFormat="1" applyFont="1" applyFill="1" applyBorder="1" applyAlignment="1">
      <alignment horizontal="center" vertical="center"/>
    </xf>
    <xf numFmtId="10" fontId="17" fillId="9" borderId="32" xfId="2" applyNumberFormat="1" applyFont="1" applyFill="1" applyBorder="1" applyAlignment="1">
      <alignment horizontal="center" vertical="center"/>
    </xf>
    <xf numFmtId="164" fontId="17" fillId="9" borderId="10" xfId="3" applyFont="1" applyFill="1" applyBorder="1" applyAlignment="1">
      <alignment horizontal="center" vertical="center"/>
    </xf>
    <xf numFmtId="164" fontId="17" fillId="9" borderId="11" xfId="3" applyFont="1" applyFill="1" applyBorder="1" applyAlignment="1">
      <alignment horizontal="center" vertical="center"/>
    </xf>
    <xf numFmtId="164" fontId="17" fillId="9" borderId="12" xfId="3" applyFont="1" applyFill="1" applyBorder="1" applyAlignment="1">
      <alignment horizontal="center" vertical="center"/>
    </xf>
    <xf numFmtId="164" fontId="17" fillId="9" borderId="7" xfId="2" applyNumberFormat="1" applyFont="1" applyFill="1" applyBorder="1" applyAlignment="1">
      <alignment horizontal="center" vertical="center"/>
    </xf>
    <xf numFmtId="0" fontId="21" fillId="19" borderId="7" xfId="0" applyNumberFormat="1" applyFont="1" applyFill="1" applyBorder="1" applyAlignment="1">
      <alignment horizontal="center" vertical="center"/>
    </xf>
    <xf numFmtId="0" fontId="21" fillId="19" borderId="7" xfId="0" applyNumberFormat="1" applyFont="1" applyFill="1" applyBorder="1" applyAlignment="1">
      <alignment horizontal="left" vertical="center"/>
    </xf>
    <xf numFmtId="10" fontId="17" fillId="19" borderId="7" xfId="2" applyNumberFormat="1" applyFont="1" applyFill="1" applyBorder="1" applyAlignment="1">
      <alignment horizontal="center" vertical="center"/>
    </xf>
    <xf numFmtId="44" fontId="17" fillId="19" borderId="1" xfId="7" applyFont="1" applyFill="1" applyBorder="1" applyAlignment="1">
      <alignment horizontal="center" vertical="center"/>
    </xf>
    <xf numFmtId="44" fontId="17" fillId="19" borderId="2" xfId="7" applyFont="1" applyFill="1" applyBorder="1" applyAlignment="1">
      <alignment horizontal="center" vertical="center"/>
    </xf>
    <xf numFmtId="44" fontId="17" fillId="19" borderId="3" xfId="7" applyFont="1" applyFill="1" applyBorder="1" applyAlignment="1">
      <alignment horizontal="center" vertical="center"/>
    </xf>
    <xf numFmtId="44" fontId="17" fillId="19" borderId="5" xfId="7" applyFont="1" applyFill="1" applyBorder="1" applyAlignment="1">
      <alignment horizontal="center" vertical="center"/>
    </xf>
    <xf numFmtId="44" fontId="17" fillId="19" borderId="0" xfId="7" applyFont="1" applyFill="1" applyBorder="1" applyAlignment="1">
      <alignment horizontal="center" vertical="center"/>
    </xf>
    <xf numFmtId="44" fontId="17" fillId="19" borderId="4" xfId="7" applyFont="1" applyFill="1" applyBorder="1" applyAlignment="1">
      <alignment horizontal="center" vertical="center"/>
    </xf>
    <xf numFmtId="44" fontId="17" fillId="19" borderId="8" xfId="7" applyFont="1" applyFill="1" applyBorder="1" applyAlignment="1">
      <alignment horizontal="center" vertical="center"/>
    </xf>
    <xf numFmtId="44" fontId="17" fillId="19" borderId="6" xfId="7" applyFont="1" applyFill="1" applyBorder="1" applyAlignment="1">
      <alignment horizontal="center" vertical="center"/>
    </xf>
    <xf numFmtId="44" fontId="17" fillId="19" borderId="9" xfId="7" applyFont="1" applyFill="1" applyBorder="1" applyAlignment="1">
      <alignment horizontal="center" vertical="center"/>
    </xf>
    <xf numFmtId="9" fontId="17" fillId="19" borderId="1" xfId="2" applyFont="1" applyFill="1" applyBorder="1" applyAlignment="1">
      <alignment horizontal="center" vertical="center"/>
    </xf>
    <xf numFmtId="9" fontId="17" fillId="19" borderId="3" xfId="2" applyFont="1" applyFill="1" applyBorder="1" applyAlignment="1">
      <alignment horizontal="center" vertical="center"/>
    </xf>
    <xf numFmtId="9" fontId="17" fillId="19" borderId="5" xfId="2" applyFont="1" applyFill="1" applyBorder="1" applyAlignment="1">
      <alignment horizontal="center" vertical="center"/>
    </xf>
    <xf numFmtId="9" fontId="17" fillId="19" borderId="4" xfId="2" applyFont="1" applyFill="1" applyBorder="1" applyAlignment="1">
      <alignment horizontal="center" vertical="center"/>
    </xf>
    <xf numFmtId="9" fontId="17" fillId="19" borderId="8" xfId="2" applyFont="1" applyFill="1" applyBorder="1" applyAlignment="1">
      <alignment horizontal="center" vertical="center"/>
    </xf>
    <xf numFmtId="9" fontId="17" fillId="19" borderId="9" xfId="2" applyFont="1" applyFill="1" applyBorder="1" applyAlignment="1">
      <alignment horizontal="center" vertical="center"/>
    </xf>
    <xf numFmtId="44" fontId="17" fillId="0" borderId="7" xfId="7" applyFont="1" applyBorder="1" applyAlignment="1">
      <alignment horizontal="center" vertical="center"/>
    </xf>
    <xf numFmtId="0" fontId="15" fillId="0" borderId="7" xfId="0" applyNumberFormat="1" applyFont="1" applyFill="1" applyBorder="1" applyAlignment="1">
      <alignment horizontal="center" vertical="center" wrapText="1"/>
    </xf>
    <xf numFmtId="9" fontId="17" fillId="9" borderId="10" xfId="2" applyFont="1" applyFill="1" applyBorder="1" applyAlignment="1">
      <alignment horizontal="center" vertical="center"/>
    </xf>
    <xf numFmtId="9" fontId="17" fillId="9" borderId="12" xfId="2" applyFont="1" applyFill="1" applyBorder="1" applyAlignment="1">
      <alignment horizontal="center" vertical="center"/>
    </xf>
    <xf numFmtId="1" fontId="17" fillId="9" borderId="10" xfId="3" applyNumberFormat="1" applyFont="1" applyFill="1" applyBorder="1" applyAlignment="1">
      <alignment horizontal="center" vertical="center"/>
    </xf>
    <xf numFmtId="1" fontId="17" fillId="9" borderId="11" xfId="3" applyNumberFormat="1" applyFont="1" applyFill="1" applyBorder="1" applyAlignment="1">
      <alignment horizontal="center" vertical="center"/>
    </xf>
    <xf numFmtId="1" fontId="17" fillId="9" borderId="12" xfId="3" applyNumberFormat="1" applyFont="1" applyFill="1" applyBorder="1" applyAlignment="1">
      <alignment horizontal="center" vertical="center"/>
    </xf>
    <xf numFmtId="49" fontId="17" fillId="0" borderId="1" xfId="0" applyNumberFormat="1" applyFont="1" applyBorder="1" applyAlignment="1">
      <alignment horizontal="center" vertical="center" wrapText="1"/>
    </xf>
    <xf numFmtId="49" fontId="17" fillId="0" borderId="2" xfId="0" applyNumberFormat="1" applyFont="1" applyBorder="1" applyAlignment="1">
      <alignment horizontal="center" vertical="center" wrapText="1"/>
    </xf>
    <xf numFmtId="49" fontId="17" fillId="0" borderId="3" xfId="0" applyNumberFormat="1" applyFont="1" applyBorder="1" applyAlignment="1">
      <alignment horizontal="center" vertical="center" wrapText="1"/>
    </xf>
    <xf numFmtId="49" fontId="17" fillId="0" borderId="8"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17" fillId="0" borderId="9" xfId="0" applyNumberFormat="1" applyFont="1" applyBorder="1" applyAlignment="1">
      <alignment horizontal="center" vertical="center" wrapText="1"/>
    </xf>
    <xf numFmtId="1" fontId="17" fillId="9" borderId="1" xfId="3" applyNumberFormat="1" applyFont="1" applyFill="1" applyBorder="1" applyAlignment="1">
      <alignment horizontal="center" vertical="center"/>
    </xf>
    <xf numFmtId="1" fontId="17" fillId="9" borderId="2" xfId="3" applyNumberFormat="1" applyFont="1" applyFill="1" applyBorder="1" applyAlignment="1">
      <alignment horizontal="center" vertical="center"/>
    </xf>
    <xf numFmtId="1" fontId="17" fillId="9" borderId="3" xfId="3" applyNumberFormat="1" applyFont="1" applyFill="1" applyBorder="1" applyAlignment="1">
      <alignment horizontal="center" vertical="center"/>
    </xf>
    <xf numFmtId="1" fontId="17" fillId="9" borderId="5" xfId="3" applyNumberFormat="1" applyFont="1" applyFill="1" applyBorder="1" applyAlignment="1">
      <alignment horizontal="center" vertical="center"/>
    </xf>
    <xf numFmtId="1" fontId="17" fillId="9" borderId="0" xfId="3" applyNumberFormat="1" applyFont="1" applyFill="1" applyBorder="1" applyAlignment="1">
      <alignment horizontal="center" vertical="center"/>
    </xf>
    <xf numFmtId="1" fontId="17" fillId="9" borderId="4" xfId="3" applyNumberFormat="1" applyFont="1" applyFill="1" applyBorder="1" applyAlignment="1">
      <alignment horizontal="center" vertical="center"/>
    </xf>
    <xf numFmtId="1" fontId="17" fillId="9" borderId="8" xfId="3" applyNumberFormat="1" applyFont="1" applyFill="1" applyBorder="1" applyAlignment="1">
      <alignment horizontal="center" vertical="center"/>
    </xf>
    <xf numFmtId="1" fontId="17" fillId="9" borderId="6" xfId="3" applyNumberFormat="1" applyFont="1" applyFill="1" applyBorder="1" applyAlignment="1">
      <alignment horizontal="center" vertical="center"/>
    </xf>
    <xf numFmtId="1" fontId="17" fillId="9" borderId="9" xfId="3" applyNumberFormat="1" applyFont="1" applyFill="1" applyBorder="1" applyAlignment="1">
      <alignment horizontal="center" vertical="center"/>
    </xf>
    <xf numFmtId="1" fontId="17" fillId="9" borderId="1" xfId="3" applyNumberFormat="1" applyFont="1" applyFill="1" applyBorder="1" applyAlignment="1">
      <alignment horizontal="center" vertical="center" wrapText="1"/>
    </xf>
    <xf numFmtId="1" fontId="17" fillId="9" borderId="2" xfId="3" applyNumberFormat="1" applyFont="1" applyFill="1" applyBorder="1" applyAlignment="1">
      <alignment horizontal="center" vertical="center" wrapText="1"/>
    </xf>
    <xf numFmtId="1" fontId="17" fillId="9" borderId="3" xfId="3" applyNumberFormat="1" applyFont="1" applyFill="1" applyBorder="1" applyAlignment="1">
      <alignment horizontal="center" vertical="center" wrapText="1"/>
    </xf>
    <xf numFmtId="1" fontId="17" fillId="9" borderId="5" xfId="3" applyNumberFormat="1" applyFont="1" applyFill="1" applyBorder="1" applyAlignment="1">
      <alignment horizontal="center" vertical="center" wrapText="1"/>
    </xf>
    <xf numFmtId="1" fontId="17" fillId="9" borderId="0" xfId="3" applyNumberFormat="1" applyFont="1" applyFill="1" applyBorder="1" applyAlignment="1">
      <alignment horizontal="center" vertical="center" wrapText="1"/>
    </xf>
    <xf numFmtId="1" fontId="17" fillId="9" borderId="4" xfId="3" applyNumberFormat="1" applyFont="1" applyFill="1" applyBorder="1" applyAlignment="1">
      <alignment horizontal="center" vertical="center" wrapText="1"/>
    </xf>
    <xf numFmtId="1" fontId="17" fillId="9" borderId="8" xfId="3" applyNumberFormat="1" applyFont="1" applyFill="1" applyBorder="1" applyAlignment="1">
      <alignment horizontal="center" vertical="center" wrapText="1"/>
    </xf>
    <xf numFmtId="1" fontId="17" fillId="9" borderId="6" xfId="3" applyNumberFormat="1" applyFont="1" applyFill="1" applyBorder="1" applyAlignment="1">
      <alignment horizontal="center" vertical="center" wrapText="1"/>
    </xf>
    <xf numFmtId="1" fontId="17" fillId="9" borderId="9" xfId="3" applyNumberFormat="1" applyFont="1" applyFill="1" applyBorder="1" applyAlignment="1">
      <alignment horizontal="center" vertical="center" wrapText="1"/>
    </xf>
    <xf numFmtId="9" fontId="17" fillId="8" borderId="10" xfId="2" applyFont="1" applyFill="1" applyBorder="1" applyAlignment="1">
      <alignment horizontal="center" vertical="center"/>
    </xf>
    <xf numFmtId="9" fontId="17" fillId="8" borderId="12" xfId="2" applyFont="1" applyFill="1" applyBorder="1" applyAlignment="1">
      <alignment horizontal="center" vertical="center"/>
    </xf>
    <xf numFmtId="1" fontId="17" fillId="8" borderId="10" xfId="3" applyNumberFormat="1" applyFont="1" applyFill="1" applyBorder="1" applyAlignment="1">
      <alignment horizontal="center" vertical="center"/>
    </xf>
    <xf numFmtId="1" fontId="17" fillId="8" borderId="11" xfId="3" applyNumberFormat="1" applyFont="1" applyFill="1" applyBorder="1" applyAlignment="1">
      <alignment horizontal="center" vertical="center"/>
    </xf>
    <xf numFmtId="1" fontId="17" fillId="8" borderId="12" xfId="3" applyNumberFormat="1" applyFont="1" applyFill="1" applyBorder="1" applyAlignment="1">
      <alignment horizontal="center" vertical="center"/>
    </xf>
    <xf numFmtId="0" fontId="21" fillId="8" borderId="10" xfId="0" applyNumberFormat="1" applyFont="1" applyFill="1" applyBorder="1" applyAlignment="1">
      <alignment horizontal="left" vertical="center"/>
    </xf>
    <xf numFmtId="0" fontId="21" fillId="8" borderId="11" xfId="0" applyNumberFormat="1" applyFont="1" applyFill="1" applyBorder="1" applyAlignment="1">
      <alignment horizontal="left" vertical="center"/>
    </xf>
    <xf numFmtId="0" fontId="21" fillId="8" borderId="12" xfId="0" applyNumberFormat="1" applyFont="1" applyFill="1" applyBorder="1" applyAlignment="1">
      <alignment horizontal="left" vertical="center"/>
    </xf>
    <xf numFmtId="0" fontId="21" fillId="8" borderId="1" xfId="0" applyNumberFormat="1" applyFont="1" applyFill="1" applyBorder="1" applyAlignment="1">
      <alignment horizontal="center" vertical="center"/>
    </xf>
    <xf numFmtId="0" fontId="21" fillId="8" borderId="3" xfId="0" applyNumberFormat="1" applyFont="1" applyFill="1" applyBorder="1" applyAlignment="1">
      <alignment horizontal="center" vertical="center"/>
    </xf>
    <xf numFmtId="0" fontId="21" fillId="8" borderId="5" xfId="0" applyNumberFormat="1" applyFont="1" applyFill="1" applyBorder="1" applyAlignment="1">
      <alignment horizontal="center" vertical="center"/>
    </xf>
    <xf numFmtId="0" fontId="21" fillId="8" borderId="4" xfId="0" applyNumberFormat="1" applyFont="1" applyFill="1" applyBorder="1" applyAlignment="1">
      <alignment horizontal="center" vertical="center"/>
    </xf>
    <xf numFmtId="0" fontId="21" fillId="8" borderId="8" xfId="0" applyNumberFormat="1" applyFont="1" applyFill="1" applyBorder="1" applyAlignment="1">
      <alignment horizontal="center" vertical="center"/>
    </xf>
    <xf numFmtId="0" fontId="21" fillId="8" borderId="9" xfId="0" applyNumberFormat="1" applyFont="1" applyFill="1" applyBorder="1" applyAlignment="1">
      <alignment horizontal="center" vertical="center"/>
    </xf>
    <xf numFmtId="10" fontId="17" fillId="8" borderId="63" xfId="2" applyNumberFormat="1" applyFont="1" applyFill="1" applyBorder="1" applyAlignment="1">
      <alignment horizontal="center" vertical="center"/>
    </xf>
    <xf numFmtId="49" fontId="17" fillId="0" borderId="1" xfId="0" applyNumberFormat="1" applyFont="1" applyBorder="1" applyAlignment="1">
      <alignment horizontal="center" vertical="center"/>
    </xf>
    <xf numFmtId="49" fontId="17" fillId="0" borderId="3" xfId="0" applyNumberFormat="1" applyFont="1" applyBorder="1" applyAlignment="1">
      <alignment horizontal="center" vertical="center"/>
    </xf>
    <xf numFmtId="49" fontId="17" fillId="0" borderId="8" xfId="0" applyNumberFormat="1" applyFont="1" applyBorder="1" applyAlignment="1">
      <alignment horizontal="center" vertical="center"/>
    </xf>
    <xf numFmtId="49" fontId="17" fillId="0" borderId="9" xfId="0" applyNumberFormat="1" applyFont="1" applyBorder="1" applyAlignment="1">
      <alignment horizontal="center" vertical="center"/>
    </xf>
    <xf numFmtId="49" fontId="17" fillId="0" borderId="2" xfId="0" applyNumberFormat="1" applyFont="1" applyBorder="1" applyAlignment="1">
      <alignment horizontal="center" vertical="center"/>
    </xf>
    <xf numFmtId="49" fontId="17" fillId="0" borderId="6" xfId="0" applyNumberFormat="1" applyFont="1" applyBorder="1" applyAlignment="1">
      <alignment horizontal="center" vertical="center"/>
    </xf>
    <xf numFmtId="9" fontId="11" fillId="0" borderId="24" xfId="0" applyNumberFormat="1" applyFont="1" applyBorder="1" applyAlignment="1">
      <alignment horizontal="center" vertical="center" wrapText="1"/>
    </xf>
    <xf numFmtId="9" fontId="11" fillId="0" borderId="32" xfId="0" applyNumberFormat="1" applyFont="1" applyBorder="1" applyAlignment="1">
      <alignment horizontal="center" vertical="center" wrapText="1"/>
    </xf>
    <xf numFmtId="1" fontId="17" fillId="8" borderId="7" xfId="3" applyNumberFormat="1" applyFont="1" applyFill="1" applyBorder="1" applyAlignment="1">
      <alignment horizontal="center" vertical="center"/>
    </xf>
    <xf numFmtId="1" fontId="17" fillId="9" borderId="7" xfId="3" applyNumberFormat="1" applyFont="1" applyFill="1" applyBorder="1" applyAlignment="1">
      <alignment horizontal="center" vertical="center"/>
    </xf>
    <xf numFmtId="0" fontId="1" fillId="23" borderId="33" xfId="19" applyFill="1" applyBorder="1" applyAlignment="1">
      <alignment horizontal="center" vertical="center" wrapText="1"/>
    </xf>
    <xf numFmtId="0" fontId="1" fillId="23" borderId="34" xfId="19" applyFill="1" applyBorder="1" applyAlignment="1">
      <alignment horizontal="center" vertical="center" wrapText="1"/>
    </xf>
    <xf numFmtId="0" fontId="1" fillId="23" borderId="43" xfId="19" applyFill="1" applyBorder="1" applyAlignment="1">
      <alignment horizontal="center" vertical="center" wrapText="1"/>
    </xf>
    <xf numFmtId="0" fontId="1" fillId="23" borderId="44" xfId="19" applyFill="1" applyBorder="1" applyAlignment="1">
      <alignment horizontal="center" vertical="center" wrapText="1"/>
    </xf>
    <xf numFmtId="0" fontId="24" fillId="0" borderId="48" xfId="19" applyFont="1" applyBorder="1" applyAlignment="1">
      <alignment horizontal="center"/>
    </xf>
    <xf numFmtId="0" fontId="24" fillId="0" borderId="49" xfId="19" applyFont="1" applyBorder="1" applyAlignment="1">
      <alignment horizontal="center"/>
    </xf>
    <xf numFmtId="0" fontId="24" fillId="0" borderId="50" xfId="19" applyFont="1" applyBorder="1" applyAlignment="1">
      <alignment horizontal="center"/>
    </xf>
    <xf numFmtId="0" fontId="29" fillId="14" borderId="68" xfId="19" applyFont="1" applyFill="1" applyBorder="1" applyAlignment="1">
      <alignment horizontal="center" vertical="center" wrapText="1"/>
    </xf>
    <xf numFmtId="0" fontId="29" fillId="14" borderId="41" xfId="19" applyFont="1" applyFill="1" applyBorder="1" applyAlignment="1">
      <alignment horizontal="center" vertical="center" wrapText="1"/>
    </xf>
    <xf numFmtId="0" fontId="29" fillId="11" borderId="32" xfId="19" applyFont="1" applyFill="1" applyBorder="1" applyAlignment="1">
      <alignment horizontal="center"/>
    </xf>
    <xf numFmtId="0" fontId="29" fillId="15" borderId="32" xfId="19" applyFont="1" applyFill="1" applyBorder="1" applyAlignment="1">
      <alignment horizontal="center" vertical="center" wrapText="1"/>
    </xf>
    <xf numFmtId="0" fontId="29" fillId="15" borderId="7" xfId="19" applyFont="1" applyFill="1" applyBorder="1" applyAlignment="1">
      <alignment horizontal="center" vertical="center" wrapText="1"/>
    </xf>
    <xf numFmtId="0" fontId="29" fillId="11" borderId="32" xfId="19" applyFont="1" applyFill="1" applyBorder="1" applyAlignment="1">
      <alignment horizontal="center" vertical="center" wrapText="1"/>
    </xf>
    <xf numFmtId="0" fontId="29" fillId="13" borderId="32" xfId="19" applyFont="1" applyFill="1" applyBorder="1" applyAlignment="1">
      <alignment horizontal="center" vertical="center" wrapText="1"/>
    </xf>
    <xf numFmtId="0" fontId="29" fillId="13" borderId="69" xfId="19" applyFont="1" applyFill="1" applyBorder="1" applyAlignment="1">
      <alignment horizontal="center" vertical="center" wrapText="1"/>
    </xf>
    <xf numFmtId="0" fontId="21" fillId="16" borderId="38" xfId="6" applyFont="1" applyFill="1" applyBorder="1" applyAlignment="1">
      <alignment horizontal="left" wrapText="1"/>
    </xf>
    <xf numFmtId="0" fontId="21" fillId="16" borderId="0" xfId="6" applyFont="1" applyFill="1" applyBorder="1" applyAlignment="1">
      <alignment horizontal="left" wrapText="1"/>
    </xf>
    <xf numFmtId="0" fontId="21" fillId="16" borderId="67" xfId="6" applyFont="1" applyFill="1" applyBorder="1" applyAlignment="1">
      <alignment horizontal="left" wrapText="1"/>
    </xf>
    <xf numFmtId="0" fontId="21" fillId="16" borderId="43" xfId="6" applyFont="1" applyFill="1" applyBorder="1" applyAlignment="1">
      <alignment horizontal="left" wrapText="1"/>
    </xf>
    <xf numFmtId="0" fontId="21" fillId="16" borderId="44" xfId="6" applyFont="1" applyFill="1" applyBorder="1" applyAlignment="1">
      <alignment horizontal="left" wrapText="1"/>
    </xf>
    <xf numFmtId="0" fontId="21" fillId="16" borderId="45" xfId="6" applyFont="1" applyFill="1" applyBorder="1" applyAlignment="1">
      <alignment horizontal="left" wrapText="1"/>
    </xf>
    <xf numFmtId="0" fontId="24" fillId="23" borderId="48" xfId="19" applyFont="1" applyFill="1" applyBorder="1" applyAlignment="1">
      <alignment horizontal="center"/>
    </xf>
    <xf numFmtId="0" fontId="24" fillId="23" borderId="49" xfId="19" applyFont="1" applyFill="1" applyBorder="1" applyAlignment="1">
      <alignment horizontal="center"/>
    </xf>
    <xf numFmtId="0" fontId="24" fillId="23" borderId="50" xfId="19" applyFont="1" applyFill="1" applyBorder="1" applyAlignment="1">
      <alignment horizontal="center"/>
    </xf>
    <xf numFmtId="0" fontId="22" fillId="13" borderId="33" xfId="19" applyFont="1" applyFill="1" applyBorder="1" applyAlignment="1">
      <alignment horizontal="center" vertical="center" wrapText="1"/>
    </xf>
    <xf numFmtId="0" fontId="22" fillId="13" borderId="35" xfId="19" applyFont="1" applyFill="1" applyBorder="1" applyAlignment="1">
      <alignment horizontal="center" vertical="center" wrapText="1"/>
    </xf>
    <xf numFmtId="0" fontId="22" fillId="17" borderId="48" xfId="19" applyFont="1" applyFill="1" applyBorder="1" applyAlignment="1">
      <alignment horizontal="center"/>
    </xf>
    <xf numFmtId="0" fontId="22" fillId="17" borderId="49" xfId="19" applyFont="1" applyFill="1" applyBorder="1" applyAlignment="1">
      <alignment horizontal="center"/>
    </xf>
    <xf numFmtId="0" fontId="22" fillId="17" borderId="50" xfId="19" applyFont="1" applyFill="1" applyBorder="1" applyAlignment="1">
      <alignment horizontal="center"/>
    </xf>
    <xf numFmtId="0" fontId="21" fillId="16" borderId="33" xfId="6" applyFont="1" applyFill="1" applyBorder="1" applyAlignment="1">
      <alignment horizontal="left" wrapText="1"/>
    </xf>
    <xf numFmtId="0" fontId="21" fillId="16" borderId="34" xfId="6" applyFont="1" applyFill="1" applyBorder="1" applyAlignment="1">
      <alignment horizontal="left" wrapText="1"/>
    </xf>
    <xf numFmtId="0" fontId="21" fillId="16" borderId="35" xfId="6" applyFont="1" applyFill="1" applyBorder="1" applyAlignment="1">
      <alignment horizontal="left" wrapText="1"/>
    </xf>
    <xf numFmtId="0" fontId="25" fillId="0" borderId="33" xfId="19" applyFont="1" applyBorder="1" applyAlignment="1">
      <alignment horizontal="center" vertical="center"/>
    </xf>
    <xf numFmtId="0" fontId="25" fillId="0" borderId="34" xfId="19" applyFont="1" applyBorder="1" applyAlignment="1">
      <alignment horizontal="center" vertical="center"/>
    </xf>
    <xf numFmtId="0" fontId="25" fillId="0" borderId="38" xfId="19" applyFont="1" applyBorder="1" applyAlignment="1">
      <alignment horizontal="center" vertical="center"/>
    </xf>
    <xf numFmtId="0" fontId="25" fillId="0" borderId="0" xfId="19" applyFont="1" applyBorder="1" applyAlignment="1">
      <alignment horizontal="center" vertical="center"/>
    </xf>
    <xf numFmtId="0" fontId="25" fillId="0" borderId="43" xfId="19" applyFont="1" applyBorder="1" applyAlignment="1">
      <alignment horizontal="center" vertical="center"/>
    </xf>
    <xf numFmtId="0" fontId="25" fillId="0" borderId="44" xfId="19" applyFont="1" applyBorder="1" applyAlignment="1">
      <alignment horizontal="center" vertical="center"/>
    </xf>
    <xf numFmtId="0" fontId="26" fillId="10" borderId="33" xfId="19" applyFont="1" applyFill="1" applyBorder="1" applyAlignment="1">
      <alignment horizontal="center" vertical="center"/>
    </xf>
    <xf numFmtId="0" fontId="26" fillId="10" borderId="34" xfId="19" applyFont="1" applyFill="1" applyBorder="1" applyAlignment="1">
      <alignment horizontal="center" vertical="center"/>
    </xf>
    <xf numFmtId="0" fontId="26" fillId="10" borderId="35" xfId="19" applyFont="1" applyFill="1" applyBorder="1" applyAlignment="1">
      <alignment horizontal="center" vertical="center"/>
    </xf>
    <xf numFmtId="0" fontId="26" fillId="10" borderId="39" xfId="19" applyFont="1" applyFill="1" applyBorder="1" applyAlignment="1">
      <alignment horizontal="center" vertical="center"/>
    </xf>
    <xf numFmtId="0" fontId="26" fillId="10" borderId="6" xfId="19" applyFont="1" applyFill="1" applyBorder="1" applyAlignment="1">
      <alignment horizontal="center" vertical="center"/>
    </xf>
    <xf numFmtId="0" fontId="26" fillId="10" borderId="40" xfId="19" applyFont="1" applyFill="1" applyBorder="1" applyAlignment="1">
      <alignment horizontal="center" vertical="center"/>
    </xf>
    <xf numFmtId="0" fontId="26" fillId="0" borderId="43" xfId="19" applyFont="1" applyFill="1" applyBorder="1" applyAlignment="1">
      <alignment horizontal="center" vertical="center"/>
    </xf>
    <xf numFmtId="0" fontId="26" fillId="0" borderId="44" xfId="19" applyFont="1" applyFill="1" applyBorder="1" applyAlignment="1">
      <alignment horizontal="center" vertical="center"/>
    </xf>
    <xf numFmtId="0" fontId="26" fillId="0" borderId="45" xfId="19" applyFont="1" applyFill="1" applyBorder="1" applyAlignment="1">
      <alignment horizontal="center" vertical="center"/>
    </xf>
    <xf numFmtId="0" fontId="22" fillId="11" borderId="33" xfId="19" applyFont="1" applyFill="1" applyBorder="1" applyAlignment="1">
      <alignment horizontal="center" vertical="center" wrapText="1"/>
    </xf>
    <xf numFmtId="0" fontId="22" fillId="11" borderId="34" xfId="19" applyFont="1" applyFill="1" applyBorder="1" applyAlignment="1">
      <alignment horizontal="center" vertical="center" wrapText="1"/>
    </xf>
    <xf numFmtId="0" fontId="22" fillId="11" borderId="35" xfId="19" applyFont="1" applyFill="1" applyBorder="1" applyAlignment="1">
      <alignment horizontal="center" vertical="center" wrapText="1"/>
    </xf>
    <xf numFmtId="0" fontId="22" fillId="12" borderId="34" xfId="19" applyFont="1" applyFill="1" applyBorder="1" applyAlignment="1">
      <alignment horizontal="center" vertical="center"/>
    </xf>
    <xf numFmtId="0" fontId="22" fillId="12" borderId="35" xfId="19" applyFont="1" applyFill="1" applyBorder="1" applyAlignment="1">
      <alignment horizontal="center" vertical="center"/>
    </xf>
    <xf numFmtId="0" fontId="22" fillId="13" borderId="33" xfId="19" applyFont="1" applyFill="1" applyBorder="1" applyAlignment="1">
      <alignment horizontal="center" vertical="center"/>
    </xf>
    <xf numFmtId="0" fontId="22" fillId="13" borderId="34" xfId="19" applyFont="1" applyFill="1" applyBorder="1" applyAlignment="1">
      <alignment horizontal="center" vertical="center"/>
    </xf>
    <xf numFmtId="0" fontId="22" fillId="13" borderId="35" xfId="19" applyFont="1" applyFill="1" applyBorder="1" applyAlignment="1">
      <alignment horizontal="center" vertical="center"/>
    </xf>
    <xf numFmtId="14" fontId="10" fillId="0" borderId="7" xfId="0" applyNumberFormat="1" applyFont="1" applyBorder="1" applyAlignment="1">
      <alignment horizontal="center" vertical="center" wrapText="1"/>
    </xf>
    <xf numFmtId="15" fontId="10" fillId="0" borderId="7" xfId="0" applyNumberFormat="1" applyFont="1" applyBorder="1" applyAlignment="1">
      <alignment horizontal="center" vertical="center" wrapText="1"/>
    </xf>
  </cellXfs>
  <cellStyles count="20">
    <cellStyle name="Millares" xfId="10" builtinId="3"/>
    <cellStyle name="Moneda" xfId="7" builtinId="4"/>
    <cellStyle name="Moneda [0]" xfId="3" builtinId="7"/>
    <cellStyle name="Normal" xfId="0" builtinId="0"/>
    <cellStyle name="Normal 2" xfId="1"/>
    <cellStyle name="Normal 2 2" xfId="6"/>
    <cellStyle name="Normal 3" xfId="4"/>
    <cellStyle name="Normal 3 2" xfId="12"/>
    <cellStyle name="Normal 4" xfId="8"/>
    <cellStyle name="Normal 4 2" xfId="17"/>
    <cellStyle name="Normal 5" xfId="11"/>
    <cellStyle name="Normal 5 2" xfId="13"/>
    <cellStyle name="Normal 6" xfId="15"/>
    <cellStyle name="Normal 7" xfId="19"/>
    <cellStyle name="Porcentaje" xfId="2" builtinId="5"/>
    <cellStyle name="Porcentaje 2" xfId="5"/>
    <cellStyle name="Porcentaje 2 2" xfId="14"/>
    <cellStyle name="Porcentaje 3" xfId="9"/>
    <cellStyle name="Porcentaje 3 2" xfId="18"/>
    <cellStyle name="Porcentaje 5" xfId="16"/>
  </cellStyles>
  <dxfs count="6">
    <dxf>
      <font>
        <color rgb="FF006100"/>
      </font>
      <fill>
        <patternFill>
          <bgColor rgb="FFC6EFCE"/>
        </patternFill>
      </fill>
    </dxf>
    <dxf>
      <font>
        <color rgb="FF9C0006"/>
      </font>
      <fill>
        <patternFill>
          <bgColor rgb="FFFFC7CE"/>
        </patternFill>
      </fill>
    </dxf>
    <dxf>
      <alignment horizontal="general" vertical="center" textRotation="0" wrapText="1" indent="0" justifyLastLine="0" shrinkToFit="0" readingOrder="0"/>
    </dxf>
    <dxf>
      <border outline="0">
        <top style="thin">
          <color indexed="64"/>
        </top>
      </border>
    </dxf>
    <dxf>
      <numFmt numFmtId="0" formatCode="General"/>
      <alignment horizontal="general" vertical="center" textRotation="0" wrapText="1" indent="0" justifyLastLine="0" shrinkToFit="0" readingOrder="0"/>
    </dxf>
    <dxf>
      <font>
        <b/>
        <i val="0"/>
        <strike val="0"/>
        <condense val="0"/>
        <extend val="0"/>
        <outline val="0"/>
        <shadow val="0"/>
        <u val="none"/>
        <vertAlign val="baseline"/>
        <sz val="10"/>
        <color theme="0"/>
        <name val="Arial"/>
        <scheme val="none"/>
      </font>
      <numFmt numFmtId="0" formatCode="General"/>
      <fill>
        <patternFill patternType="solid">
          <fgColor indexed="45"/>
          <bgColor theme="3" tint="-0.249977111117893"/>
        </patternFill>
      </fill>
      <alignment horizontal="general" vertical="center" textRotation="0" wrapText="1" indent="0" justifyLastLine="0" shrinkToFit="0" readingOrder="0"/>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0A"/>
      <rgbColor rgb="00808000"/>
      <rgbColor rgb="00800080"/>
      <rgbColor rgb="00008080"/>
      <rgbColor rgb="00B3B3B3"/>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D320"/>
      <rgbColor rgb="00FF9900"/>
      <rgbColor rgb="00FF420E"/>
      <rgbColor rgb="00666699"/>
      <rgbColor rgb="00969696"/>
      <rgbColor rgb="00004586"/>
      <rgbColor rgb="00339966"/>
      <rgbColor rgb="00003300"/>
      <rgbColor rgb="00333300"/>
      <rgbColor rgb="00993300"/>
      <rgbColor rgb="00993366"/>
      <rgbColor rgb="00333399"/>
      <rgbColor rgb="00333333"/>
    </indexedColors>
    <mruColors>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externalLink" Target="externalLinks/externalLink6.xml"/><Relationship Id="rId68"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externalLink" Target="externalLinks/externalLink1.xml"/><Relationship Id="rId66"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externalLink" Target="externalLinks/externalLink4.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externalLink" Target="externalLinks/externalLink7.xml"/><Relationship Id="rId69" Type="http://schemas.openxmlformats.org/officeDocument/2006/relationships/calcChain" Target="calcChain.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externalLink" Target="externalLinks/externalLink2.xml"/><Relationship Id="rId67"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externalLink" Target="externalLinks/externalLink5.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externalLink" Target="externalLinks/externalLink3.xml"/><Relationship Id="rId65" Type="http://schemas.openxmlformats.org/officeDocument/2006/relationships/externalLink" Target="externalLinks/externalLink8.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'INDICADORES DE GESTIÓN '!$C$26</c:f>
              <c:strCache>
                <c:ptCount val="1"/>
                <c:pt idx="0">
                  <c:v>Datos</c:v>
                </c:pt>
              </c:strCache>
            </c:strRef>
          </c:tx>
          <c:spPr>
            <a:solidFill>
              <a:srgbClr val="004586"/>
            </a:solidFill>
            <a:ln w="25400">
              <a:noFill/>
            </a:ln>
          </c:spPr>
          <c:invertIfNegative val="0"/>
          <c:cat>
            <c:strRef>
              <c:f>'INDICADORES DE GESTIÓN '!$B$27:$B$38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'INDICADORES DE GESTIÓN '!$C$27:$C$38</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4B05-4F7F-857D-374DC26DC689}"/>
            </c:ext>
          </c:extLst>
        </c:ser>
        <c:ser>
          <c:idx val="1"/>
          <c:order val="1"/>
          <c:tx>
            <c:strRef>
              <c:f>'INDICADORES DE GESTIÓN '!$D$26</c:f>
              <c:strCache>
                <c:ptCount val="1"/>
                <c:pt idx="0">
                  <c:v>Meta Vigencia</c:v>
                </c:pt>
              </c:strCache>
            </c:strRef>
          </c:tx>
          <c:spPr>
            <a:solidFill>
              <a:srgbClr val="FF420E"/>
            </a:solidFill>
            <a:ln w="25400">
              <a:noFill/>
            </a:ln>
          </c:spPr>
          <c:invertIfNegative val="0"/>
          <c:cat>
            <c:strRef>
              <c:f>'INDICADORES DE GESTIÓN '!$B$27:$B$38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'INDICADORES DE GESTIÓN '!$D$27:$D$38</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1-4B05-4F7F-857D-374DC26DC689}"/>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'INDICADORES DE GESTIÓN '!$E$26</c:f>
              <c:strCache>
                <c:ptCount val="1"/>
                <c:pt idx="0">
                  <c:v>Meta Objetivo</c:v>
                </c:pt>
              </c:strCache>
            </c:strRef>
          </c:tx>
          <c:spPr>
            <a:ln w="38100">
              <a:solidFill>
                <a:srgbClr val="FFD320"/>
              </a:solidFill>
              <a:prstDash val="solid"/>
            </a:ln>
          </c:spPr>
          <c:marker>
            <c:symbol val="none"/>
          </c:marker>
          <c:cat>
            <c:strRef>
              <c:f>'INDICADORES DE GESTIÓN '!$B$27:$B$38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'INDICADORES DE GESTIÓN '!$E$27:$E$38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4B05-4F7F-857D-374DC26DC689}"/>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'PLANEACIÓN PL-IND1'!$C$26</c:f>
              <c:strCache>
                <c:ptCount val="1"/>
                <c:pt idx="0">
                  <c:v>Datos</c:v>
                </c:pt>
              </c:strCache>
            </c:strRef>
          </c:tx>
          <c:spPr>
            <a:solidFill>
              <a:srgbClr val="004586"/>
            </a:solidFill>
            <a:ln w="25400">
              <a:noFill/>
            </a:ln>
          </c:spPr>
          <c:invertIfNegative val="0"/>
          <c:cat>
            <c:strRef>
              <c:f>'PLANEACIÓN PL-IND1'!$B$27:$B$38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'PLANEACIÓN PL-IND1'!$C$27:$C$38</c:f>
              <c:numCache>
                <c:formatCode>0%</c:formatCode>
                <c:ptCount val="12"/>
                <c:pt idx="0">
                  <c:v>1</c:v>
                </c:pt>
                <c:pt idx="3">
                  <c:v>0.96923076923076923</c:v>
                </c:pt>
                <c:pt idx="6">
                  <c:v>0.9375</c:v>
                </c:pt>
                <c:pt idx="9">
                  <c:v>0.9375</c:v>
                </c:pt>
              </c:numCache>
            </c:numRef>
          </c:val>
          <c:extLst>
            <c:ext xmlns:c16="http://schemas.microsoft.com/office/drawing/2014/chart" uri="{C3380CC4-5D6E-409C-BE32-E72D297353CC}">
              <c16:uniqueId val="{00000000-3D83-410C-8A35-0762B65DFD17}"/>
            </c:ext>
          </c:extLst>
        </c:ser>
        <c:ser>
          <c:idx val="1"/>
          <c:order val="1"/>
          <c:tx>
            <c:strRef>
              <c:f>'PLANEACIÓN PL-IND1'!$D$26</c:f>
              <c:strCache>
                <c:ptCount val="1"/>
                <c:pt idx="0">
                  <c:v>Meta Vigencia</c:v>
                </c:pt>
              </c:strCache>
            </c:strRef>
          </c:tx>
          <c:spPr>
            <a:solidFill>
              <a:srgbClr val="FF420E"/>
            </a:solidFill>
            <a:ln w="25400">
              <a:noFill/>
            </a:ln>
          </c:spPr>
          <c:invertIfNegative val="0"/>
          <c:cat>
            <c:strRef>
              <c:f>'PLANEACIÓN PL-IND1'!$B$27:$B$38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'PLANEACIÓN PL-IND1'!$D$27:$D$38</c:f>
              <c:numCache>
                <c:formatCode>0%</c:formatCode>
                <c:ptCount val="12"/>
                <c:pt idx="0">
                  <c:v>1</c:v>
                </c:pt>
                <c:pt idx="3">
                  <c:v>1</c:v>
                </c:pt>
                <c:pt idx="6">
                  <c:v>1</c:v>
                </c:pt>
                <c:pt idx="9">
                  <c:v>1</c:v>
                </c:pt>
              </c:numCache>
            </c:numRef>
          </c:val>
          <c:extLst>
            <c:ext xmlns:c16="http://schemas.microsoft.com/office/drawing/2014/chart" uri="{C3380CC4-5D6E-409C-BE32-E72D297353CC}">
              <c16:uniqueId val="{00000001-3D83-410C-8A35-0762B65DFD17}"/>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'PLANEACIÓN PL-IND1'!$E$26</c:f>
              <c:strCache>
                <c:ptCount val="1"/>
                <c:pt idx="0">
                  <c:v>Meta Objetivo</c:v>
                </c:pt>
              </c:strCache>
            </c:strRef>
          </c:tx>
          <c:spPr>
            <a:ln w="38100">
              <a:solidFill>
                <a:srgbClr val="FFD320"/>
              </a:solidFill>
              <a:prstDash val="solid"/>
            </a:ln>
          </c:spPr>
          <c:marker>
            <c:symbol val="none"/>
          </c:marker>
          <c:cat>
            <c:strRef>
              <c:f>'PLANEACIÓN PL-IND1'!$B$27:$B$38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'PLANEACIÓN PL-IND1'!$E$27:$E$38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3D83-410C-8A35-0762B65DFD17}"/>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'PLANEACIÓN PL-IND2'!$C$26</c:f>
              <c:strCache>
                <c:ptCount val="1"/>
                <c:pt idx="0">
                  <c:v>Datos</c:v>
                </c:pt>
              </c:strCache>
            </c:strRef>
          </c:tx>
          <c:spPr>
            <a:solidFill>
              <a:srgbClr val="004586"/>
            </a:solidFill>
            <a:ln w="25400">
              <a:noFill/>
            </a:ln>
          </c:spPr>
          <c:invertIfNegative val="0"/>
          <c:cat>
            <c:strRef>
              <c:f>'PLANEACIÓN PL-IND2'!$B$27:$B$38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'PLANEACIÓN PL-IND2'!$C$27:$C$38</c:f>
              <c:numCache>
                <c:formatCode>0%</c:formatCode>
                <c:ptCount val="12"/>
                <c:pt idx="0">
                  <c:v>0</c:v>
                </c:pt>
                <c:pt idx="3">
                  <c:v>1</c:v>
                </c:pt>
                <c:pt idx="6">
                  <c:v>0</c:v>
                </c:pt>
                <c:pt idx="9">
                  <c:v>0</c:v>
                </c:pt>
              </c:numCache>
            </c:numRef>
          </c:val>
          <c:extLst>
            <c:ext xmlns:c16="http://schemas.microsoft.com/office/drawing/2014/chart" uri="{C3380CC4-5D6E-409C-BE32-E72D297353CC}">
              <c16:uniqueId val="{00000000-CA98-4BCC-84BD-6E9852F3309D}"/>
            </c:ext>
          </c:extLst>
        </c:ser>
        <c:ser>
          <c:idx val="1"/>
          <c:order val="1"/>
          <c:tx>
            <c:strRef>
              <c:f>'PLANEACIÓN PL-IND2'!$D$26</c:f>
              <c:strCache>
                <c:ptCount val="1"/>
                <c:pt idx="0">
                  <c:v>Meta Vigencia</c:v>
                </c:pt>
              </c:strCache>
            </c:strRef>
          </c:tx>
          <c:spPr>
            <a:solidFill>
              <a:srgbClr val="FF420E"/>
            </a:solidFill>
            <a:ln w="25400">
              <a:noFill/>
            </a:ln>
          </c:spPr>
          <c:invertIfNegative val="0"/>
          <c:cat>
            <c:strRef>
              <c:f>'PLANEACIÓN PL-IND2'!$B$27:$B$38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'PLANEACIÓN PL-IND2'!$D$27:$D$38</c:f>
              <c:numCache>
                <c:formatCode>0%</c:formatCode>
                <c:ptCount val="12"/>
                <c:pt idx="0">
                  <c:v>0</c:v>
                </c:pt>
                <c:pt idx="3">
                  <c:v>0</c:v>
                </c:pt>
                <c:pt idx="6">
                  <c:v>0</c:v>
                </c:pt>
                <c:pt idx="9">
                  <c:v>0</c:v>
                </c:pt>
              </c:numCache>
            </c:numRef>
          </c:val>
          <c:extLst>
            <c:ext xmlns:c16="http://schemas.microsoft.com/office/drawing/2014/chart" uri="{C3380CC4-5D6E-409C-BE32-E72D297353CC}">
              <c16:uniqueId val="{00000001-CA98-4BCC-84BD-6E9852F3309D}"/>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'PLANEACIÓN PL-IND2'!$E$26</c:f>
              <c:strCache>
                <c:ptCount val="1"/>
                <c:pt idx="0">
                  <c:v>Meta Objetivo</c:v>
                </c:pt>
              </c:strCache>
            </c:strRef>
          </c:tx>
          <c:spPr>
            <a:ln w="38100">
              <a:solidFill>
                <a:srgbClr val="FFD320"/>
              </a:solidFill>
              <a:prstDash val="solid"/>
            </a:ln>
          </c:spPr>
          <c:marker>
            <c:symbol val="none"/>
          </c:marker>
          <c:cat>
            <c:strRef>
              <c:f>'PLANEACIÓN PL-IND2'!$B$27:$B$38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'PLANEACIÓN PL-IND2'!$E$27:$E$38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CA98-4BCC-84BD-6E9852F3309D}"/>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'PLANEACIÓN PL-IND3'!$C$26</c:f>
              <c:strCache>
                <c:ptCount val="1"/>
                <c:pt idx="0">
                  <c:v>Datos</c:v>
                </c:pt>
              </c:strCache>
            </c:strRef>
          </c:tx>
          <c:spPr>
            <a:solidFill>
              <a:srgbClr val="004586"/>
            </a:solidFill>
            <a:ln w="25400">
              <a:noFill/>
            </a:ln>
          </c:spPr>
          <c:invertIfNegative val="0"/>
          <c:cat>
            <c:strRef>
              <c:f>'PLANEACIÓN PL-IND3'!$B$27:$B$38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'PLANEACIÓN PL-IND3'!$C$27:$C$38</c:f>
              <c:numCache>
                <c:formatCode>0%</c:formatCode>
                <c:ptCount val="12"/>
                <c:pt idx="0">
                  <c:v>0.875</c:v>
                </c:pt>
                <c:pt idx="1">
                  <c:v>0</c:v>
                </c:pt>
                <c:pt idx="2">
                  <c:v>0</c:v>
                </c:pt>
                <c:pt idx="3">
                  <c:v>0</c:v>
                </c:pt>
                <c:pt idx="4">
                  <c:v>0.75</c:v>
                </c:pt>
                <c:pt idx="5">
                  <c:v>0</c:v>
                </c:pt>
                <c:pt idx="6">
                  <c:v>0</c:v>
                </c:pt>
                <c:pt idx="7">
                  <c:v>0</c:v>
                </c:pt>
                <c:pt idx="8">
                  <c:v>0.94117647058823528</c:v>
                </c:pt>
                <c:pt idx="9">
                  <c:v>0</c:v>
                </c:pt>
                <c:pt idx="10">
                  <c:v>0</c:v>
                </c:pt>
                <c:pt idx="11">
                  <c:v>0</c:v>
                </c:pt>
              </c:numCache>
            </c:numRef>
          </c:val>
          <c:extLst>
            <c:ext xmlns:c16="http://schemas.microsoft.com/office/drawing/2014/chart" uri="{C3380CC4-5D6E-409C-BE32-E72D297353CC}">
              <c16:uniqueId val="{00000000-5316-453E-A559-AEF6ED682133}"/>
            </c:ext>
          </c:extLst>
        </c:ser>
        <c:ser>
          <c:idx val="1"/>
          <c:order val="1"/>
          <c:tx>
            <c:strRef>
              <c:f>'PLANEACIÓN PL-IND3'!$D$26</c:f>
              <c:strCache>
                <c:ptCount val="1"/>
                <c:pt idx="0">
                  <c:v>Meta Vigencia</c:v>
                </c:pt>
              </c:strCache>
            </c:strRef>
          </c:tx>
          <c:spPr>
            <a:solidFill>
              <a:srgbClr val="FF420E"/>
            </a:solidFill>
            <a:ln w="25400">
              <a:noFill/>
            </a:ln>
          </c:spPr>
          <c:invertIfNegative val="0"/>
          <c:cat>
            <c:strRef>
              <c:f>'PLANEACIÓN PL-IND3'!$B$27:$B$38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'PLANEACIÓN PL-IND3'!$D$27:$D$38</c:f>
              <c:numCache>
                <c:formatCode>0%</c:formatCode>
                <c:ptCount val="12"/>
                <c:pt idx="0">
                  <c:v>1</c:v>
                </c:pt>
                <c:pt idx="4">
                  <c:v>1</c:v>
                </c:pt>
                <c:pt idx="5">
                  <c:v>1</c:v>
                </c:pt>
                <c:pt idx="6">
                  <c:v>1</c:v>
                </c:pt>
                <c:pt idx="7">
                  <c:v>1</c:v>
                </c:pt>
                <c:pt idx="8">
                  <c:v>1</c:v>
                </c:pt>
                <c:pt idx="9">
                  <c:v>1</c:v>
                </c:pt>
                <c:pt idx="10">
                  <c:v>1</c:v>
                </c:pt>
                <c:pt idx="11">
                  <c:v>0</c:v>
                </c:pt>
              </c:numCache>
            </c:numRef>
          </c:val>
          <c:extLst>
            <c:ext xmlns:c16="http://schemas.microsoft.com/office/drawing/2014/chart" uri="{C3380CC4-5D6E-409C-BE32-E72D297353CC}">
              <c16:uniqueId val="{00000001-5316-453E-A559-AEF6ED682133}"/>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'PLANEACIÓN PL-IND3'!$E$26</c:f>
              <c:strCache>
                <c:ptCount val="1"/>
                <c:pt idx="0">
                  <c:v>Meta Objetivo</c:v>
                </c:pt>
              </c:strCache>
            </c:strRef>
          </c:tx>
          <c:spPr>
            <a:ln w="38100">
              <a:solidFill>
                <a:srgbClr val="FFD320"/>
              </a:solidFill>
              <a:prstDash val="solid"/>
            </a:ln>
          </c:spPr>
          <c:marker>
            <c:symbol val="none"/>
          </c:marker>
          <c:cat>
            <c:strRef>
              <c:f>'PLANEACIÓN PL-IND3'!$B$27:$B$38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'PLANEACIÓN PL-IND3'!$E$27:$E$38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5316-453E-A559-AEF6ED682133}"/>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'PLANEACIÓN PL-IND4'!$C$26</c:f>
              <c:strCache>
                <c:ptCount val="1"/>
                <c:pt idx="0">
                  <c:v>Datos</c:v>
                </c:pt>
              </c:strCache>
            </c:strRef>
          </c:tx>
          <c:spPr>
            <a:solidFill>
              <a:srgbClr val="004586"/>
            </a:solidFill>
            <a:ln w="25400">
              <a:noFill/>
            </a:ln>
          </c:spPr>
          <c:invertIfNegative val="0"/>
          <c:cat>
            <c:strRef>
              <c:f>'PLANEACIÓN PL-IND4'!$B$27:$B$38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'PLANEACIÓN PL-IND4'!$C$27:$C$38</c:f>
              <c:numCache>
                <c:formatCode>0%</c:formatCode>
                <c:ptCount val="12"/>
                <c:pt idx="0">
                  <c:v>1</c:v>
                </c:pt>
                <c:pt idx="3">
                  <c:v>1</c:v>
                </c:pt>
                <c:pt idx="6">
                  <c:v>0.5494505494505495</c:v>
                </c:pt>
                <c:pt idx="9">
                  <c:v>0.5494505494505495</c:v>
                </c:pt>
              </c:numCache>
            </c:numRef>
          </c:val>
          <c:extLst>
            <c:ext xmlns:c16="http://schemas.microsoft.com/office/drawing/2014/chart" uri="{C3380CC4-5D6E-409C-BE32-E72D297353CC}">
              <c16:uniqueId val="{00000000-E3BB-46DB-BE8C-96B15779187B}"/>
            </c:ext>
          </c:extLst>
        </c:ser>
        <c:ser>
          <c:idx val="1"/>
          <c:order val="1"/>
          <c:tx>
            <c:strRef>
              <c:f>'PLANEACIÓN PL-IND4'!$D$26</c:f>
              <c:strCache>
                <c:ptCount val="1"/>
                <c:pt idx="0">
                  <c:v>Meta Vigencia</c:v>
                </c:pt>
              </c:strCache>
            </c:strRef>
          </c:tx>
          <c:spPr>
            <a:solidFill>
              <a:srgbClr val="FF420E"/>
            </a:solidFill>
            <a:ln w="25400">
              <a:noFill/>
            </a:ln>
          </c:spPr>
          <c:invertIfNegative val="0"/>
          <c:cat>
            <c:strRef>
              <c:f>'PLANEACIÓN PL-IND4'!$B$27:$B$38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'PLANEACIÓN PL-IND4'!$D$27:$D$38</c:f>
              <c:numCache>
                <c:formatCode>0%</c:formatCode>
                <c:ptCount val="12"/>
                <c:pt idx="0">
                  <c:v>1</c:v>
                </c:pt>
                <c:pt idx="3">
                  <c:v>1</c:v>
                </c:pt>
                <c:pt idx="6">
                  <c:v>1</c:v>
                </c:pt>
                <c:pt idx="9">
                  <c:v>1</c:v>
                </c:pt>
              </c:numCache>
            </c:numRef>
          </c:val>
          <c:extLst>
            <c:ext xmlns:c16="http://schemas.microsoft.com/office/drawing/2014/chart" uri="{C3380CC4-5D6E-409C-BE32-E72D297353CC}">
              <c16:uniqueId val="{00000001-E3BB-46DB-BE8C-96B15779187B}"/>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'PLANEACIÓN PL-IND4'!$E$26</c:f>
              <c:strCache>
                <c:ptCount val="1"/>
                <c:pt idx="0">
                  <c:v>Meta Objetivo</c:v>
                </c:pt>
              </c:strCache>
            </c:strRef>
          </c:tx>
          <c:spPr>
            <a:ln w="38100">
              <a:solidFill>
                <a:srgbClr val="FFD320"/>
              </a:solidFill>
              <a:prstDash val="solid"/>
            </a:ln>
          </c:spPr>
          <c:marker>
            <c:symbol val="none"/>
          </c:marker>
          <c:cat>
            <c:strRef>
              <c:f>'PLANEACIÓN PL-IND4'!$B$27:$B$38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'PLANEACIÓN PL-IND4'!$E$27:$E$38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E3BB-46DB-BE8C-96B15779187B}"/>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'JURÍDICA GJU-IND1'!$C$26</c:f>
              <c:strCache>
                <c:ptCount val="1"/>
                <c:pt idx="0">
                  <c:v>Datos</c:v>
                </c:pt>
              </c:strCache>
            </c:strRef>
          </c:tx>
          <c:spPr>
            <a:solidFill>
              <a:srgbClr val="004586"/>
            </a:solidFill>
            <a:ln w="25400">
              <a:noFill/>
            </a:ln>
          </c:spPr>
          <c:invertIfNegative val="0"/>
          <c:cat>
            <c:strRef>
              <c:f>'JURÍDICA GJU-IND1'!$B$27:$B$38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'JURÍDICA GJU-IND1'!$C$27:$C$38</c:f>
              <c:numCache>
                <c:formatCode>0%</c:formatCode>
                <c:ptCount val="12"/>
                <c:pt idx="0">
                  <c:v>1</c:v>
                </c:pt>
                <c:pt idx="3">
                  <c:v>1</c:v>
                </c:pt>
                <c:pt idx="6">
                  <c:v>0</c:v>
                </c:pt>
                <c:pt idx="9">
                  <c:v>0</c:v>
                </c:pt>
              </c:numCache>
            </c:numRef>
          </c:val>
          <c:extLst>
            <c:ext xmlns:c16="http://schemas.microsoft.com/office/drawing/2014/chart" uri="{C3380CC4-5D6E-409C-BE32-E72D297353CC}">
              <c16:uniqueId val="{00000000-1CDD-461D-AE03-2A9FFA117FB5}"/>
            </c:ext>
          </c:extLst>
        </c:ser>
        <c:ser>
          <c:idx val="1"/>
          <c:order val="1"/>
          <c:tx>
            <c:strRef>
              <c:f>'JURÍDICA GJU-IND1'!$D$26</c:f>
              <c:strCache>
                <c:ptCount val="1"/>
                <c:pt idx="0">
                  <c:v>Meta Vigencia</c:v>
                </c:pt>
              </c:strCache>
            </c:strRef>
          </c:tx>
          <c:spPr>
            <a:solidFill>
              <a:srgbClr val="FF420E"/>
            </a:solidFill>
            <a:ln w="25400">
              <a:noFill/>
            </a:ln>
          </c:spPr>
          <c:invertIfNegative val="0"/>
          <c:cat>
            <c:strRef>
              <c:f>'JURÍDICA GJU-IND1'!$B$27:$B$38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'JURÍDICA GJU-IND1'!$D$27:$D$38</c:f>
              <c:numCache>
                <c:formatCode>0%</c:formatCode>
                <c:ptCount val="12"/>
                <c:pt idx="0">
                  <c:v>1</c:v>
                </c:pt>
                <c:pt idx="3">
                  <c:v>1</c:v>
                </c:pt>
                <c:pt idx="6">
                  <c:v>1</c:v>
                </c:pt>
                <c:pt idx="9">
                  <c:v>1</c:v>
                </c:pt>
              </c:numCache>
            </c:numRef>
          </c:val>
          <c:extLst>
            <c:ext xmlns:c16="http://schemas.microsoft.com/office/drawing/2014/chart" uri="{C3380CC4-5D6E-409C-BE32-E72D297353CC}">
              <c16:uniqueId val="{00000001-1CDD-461D-AE03-2A9FFA117FB5}"/>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'JURÍDICA GJU-IND1'!$E$26</c:f>
              <c:strCache>
                <c:ptCount val="1"/>
                <c:pt idx="0">
                  <c:v>Meta Objetivo</c:v>
                </c:pt>
              </c:strCache>
            </c:strRef>
          </c:tx>
          <c:spPr>
            <a:ln w="38100">
              <a:solidFill>
                <a:srgbClr val="FFD320"/>
              </a:solidFill>
              <a:prstDash val="solid"/>
            </a:ln>
          </c:spPr>
          <c:marker>
            <c:symbol val="none"/>
          </c:marker>
          <c:cat>
            <c:strRef>
              <c:f>'JURÍDICA GJU-IND1'!$B$27:$B$38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'JURÍDICA GJU-IND1'!$E$27:$E$38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1CDD-461D-AE03-2A9FFA117FB5}"/>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'JURÍDICA GJU-IND2'!$C$26</c:f>
              <c:strCache>
                <c:ptCount val="1"/>
                <c:pt idx="0">
                  <c:v>Datos</c:v>
                </c:pt>
              </c:strCache>
            </c:strRef>
          </c:tx>
          <c:spPr>
            <a:solidFill>
              <a:srgbClr val="004586"/>
            </a:solidFill>
            <a:ln w="25400">
              <a:noFill/>
            </a:ln>
          </c:spPr>
          <c:invertIfNegative val="0"/>
          <c:cat>
            <c:strRef>
              <c:f>'JURÍDICA GJU-IND2'!$B$27:$B$38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'JURÍDICA GJU-IND2'!$C$27:$C$38</c:f>
              <c:numCache>
                <c:formatCode>0%</c:formatCode>
                <c:ptCount val="12"/>
                <c:pt idx="0">
                  <c:v>1</c:v>
                </c:pt>
                <c:pt idx="3">
                  <c:v>0</c:v>
                </c:pt>
                <c:pt idx="6">
                  <c:v>0</c:v>
                </c:pt>
                <c:pt idx="9">
                  <c:v>0</c:v>
                </c:pt>
              </c:numCache>
            </c:numRef>
          </c:val>
          <c:extLst>
            <c:ext xmlns:c16="http://schemas.microsoft.com/office/drawing/2014/chart" uri="{C3380CC4-5D6E-409C-BE32-E72D297353CC}">
              <c16:uniqueId val="{00000000-F285-4341-B023-737AE4F859F4}"/>
            </c:ext>
          </c:extLst>
        </c:ser>
        <c:ser>
          <c:idx val="1"/>
          <c:order val="1"/>
          <c:tx>
            <c:strRef>
              <c:f>'JURÍDICA GJU-IND2'!$D$26</c:f>
              <c:strCache>
                <c:ptCount val="1"/>
                <c:pt idx="0">
                  <c:v>Meta Vigencia</c:v>
                </c:pt>
              </c:strCache>
            </c:strRef>
          </c:tx>
          <c:spPr>
            <a:solidFill>
              <a:srgbClr val="FF420E"/>
            </a:solidFill>
            <a:ln w="25400">
              <a:noFill/>
            </a:ln>
          </c:spPr>
          <c:invertIfNegative val="0"/>
          <c:cat>
            <c:strRef>
              <c:f>'JURÍDICA GJU-IND2'!$B$27:$B$38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'JURÍDICA GJU-IND2'!$D$27:$D$38</c:f>
              <c:numCache>
                <c:formatCode>0%</c:formatCode>
                <c:ptCount val="12"/>
                <c:pt idx="0">
                  <c:v>1</c:v>
                </c:pt>
                <c:pt idx="3">
                  <c:v>1</c:v>
                </c:pt>
                <c:pt idx="6">
                  <c:v>1</c:v>
                </c:pt>
                <c:pt idx="9">
                  <c:v>1</c:v>
                </c:pt>
              </c:numCache>
            </c:numRef>
          </c:val>
          <c:extLst>
            <c:ext xmlns:c16="http://schemas.microsoft.com/office/drawing/2014/chart" uri="{C3380CC4-5D6E-409C-BE32-E72D297353CC}">
              <c16:uniqueId val="{00000001-F285-4341-B023-737AE4F859F4}"/>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'JURÍDICA GJU-IND2'!$E$26</c:f>
              <c:strCache>
                <c:ptCount val="1"/>
                <c:pt idx="0">
                  <c:v>Meta Objetivo</c:v>
                </c:pt>
              </c:strCache>
            </c:strRef>
          </c:tx>
          <c:spPr>
            <a:ln w="38100">
              <a:solidFill>
                <a:srgbClr val="FFD320"/>
              </a:solidFill>
              <a:prstDash val="solid"/>
            </a:ln>
          </c:spPr>
          <c:marker>
            <c:symbol val="none"/>
          </c:marker>
          <c:cat>
            <c:strRef>
              <c:f>'JURÍDICA GJU-IND2'!$B$27:$B$38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'JURÍDICA GJU-IND2'!$E$27:$E$38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F285-4341-B023-737AE4F859F4}"/>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'JURÍDICA GJU-IND3'!$C$26</c:f>
              <c:strCache>
                <c:ptCount val="1"/>
                <c:pt idx="0">
                  <c:v>Datos</c:v>
                </c:pt>
              </c:strCache>
            </c:strRef>
          </c:tx>
          <c:spPr>
            <a:solidFill>
              <a:srgbClr val="004586"/>
            </a:solidFill>
            <a:ln w="25400">
              <a:noFill/>
            </a:ln>
          </c:spPr>
          <c:invertIfNegative val="0"/>
          <c:cat>
            <c:strRef>
              <c:f>'JURÍDICA GJU-IND3'!$B$27:$B$38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'JURÍDICA GJU-IND3'!$C$27:$C$38</c:f>
              <c:numCache>
                <c:formatCode>0%</c:formatCode>
                <c:ptCount val="12"/>
                <c:pt idx="0">
                  <c:v>0</c:v>
                </c:pt>
                <c:pt idx="3">
                  <c:v>0</c:v>
                </c:pt>
                <c:pt idx="6">
                  <c:v>0</c:v>
                </c:pt>
                <c:pt idx="9">
                  <c:v>0</c:v>
                </c:pt>
              </c:numCache>
            </c:numRef>
          </c:val>
          <c:extLst>
            <c:ext xmlns:c16="http://schemas.microsoft.com/office/drawing/2014/chart" uri="{C3380CC4-5D6E-409C-BE32-E72D297353CC}">
              <c16:uniqueId val="{00000000-33A7-4637-A954-1F740230B43A}"/>
            </c:ext>
          </c:extLst>
        </c:ser>
        <c:ser>
          <c:idx val="1"/>
          <c:order val="1"/>
          <c:tx>
            <c:strRef>
              <c:f>'JURÍDICA GJU-IND3'!$D$26</c:f>
              <c:strCache>
                <c:ptCount val="1"/>
                <c:pt idx="0">
                  <c:v>Meta Vigencia</c:v>
                </c:pt>
              </c:strCache>
            </c:strRef>
          </c:tx>
          <c:spPr>
            <a:solidFill>
              <a:srgbClr val="FF420E"/>
            </a:solidFill>
            <a:ln w="25400">
              <a:noFill/>
            </a:ln>
          </c:spPr>
          <c:invertIfNegative val="0"/>
          <c:cat>
            <c:strRef>
              <c:f>'JURÍDICA GJU-IND3'!$B$27:$B$38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'JURÍDICA GJU-IND3'!$D$27:$D$38</c:f>
              <c:numCache>
                <c:formatCode>0%</c:formatCode>
                <c:ptCount val="12"/>
                <c:pt idx="0">
                  <c:v>1</c:v>
                </c:pt>
                <c:pt idx="3">
                  <c:v>1</c:v>
                </c:pt>
                <c:pt idx="6">
                  <c:v>1</c:v>
                </c:pt>
                <c:pt idx="9">
                  <c:v>1</c:v>
                </c:pt>
              </c:numCache>
            </c:numRef>
          </c:val>
          <c:extLst>
            <c:ext xmlns:c16="http://schemas.microsoft.com/office/drawing/2014/chart" uri="{C3380CC4-5D6E-409C-BE32-E72D297353CC}">
              <c16:uniqueId val="{00000001-33A7-4637-A954-1F740230B43A}"/>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'JURÍDICA GJU-IND3'!$E$26</c:f>
              <c:strCache>
                <c:ptCount val="1"/>
                <c:pt idx="0">
                  <c:v>Meta Objetivo</c:v>
                </c:pt>
              </c:strCache>
            </c:strRef>
          </c:tx>
          <c:spPr>
            <a:ln w="38100">
              <a:solidFill>
                <a:srgbClr val="FFD320"/>
              </a:solidFill>
              <a:prstDash val="solid"/>
            </a:ln>
          </c:spPr>
          <c:marker>
            <c:symbol val="none"/>
          </c:marker>
          <c:cat>
            <c:strRef>
              <c:f>'JURÍDICA GJU-IND3'!$B$27:$B$38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'JURÍDICA GJU-IND3'!$E$27:$E$38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33A7-4637-A954-1F740230B43A}"/>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'JURÍDICA GJU-IND4'!$C$26</c:f>
              <c:strCache>
                <c:ptCount val="1"/>
                <c:pt idx="0">
                  <c:v>Datos</c:v>
                </c:pt>
              </c:strCache>
            </c:strRef>
          </c:tx>
          <c:spPr>
            <a:solidFill>
              <a:srgbClr val="004586"/>
            </a:solidFill>
            <a:ln w="25400">
              <a:noFill/>
            </a:ln>
          </c:spPr>
          <c:invertIfNegative val="0"/>
          <c:cat>
            <c:strRef>
              <c:f>'JURÍDICA GJU-IND4'!$B$27:$B$38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'JURÍDICA GJU-IND4'!$C$27:$C$38</c:f>
              <c:numCache>
                <c:formatCode>0%</c:formatCode>
                <c:ptCount val="12"/>
                <c:pt idx="0">
                  <c:v>1</c:v>
                </c:pt>
                <c:pt idx="3">
                  <c:v>1</c:v>
                </c:pt>
                <c:pt idx="6">
                  <c:v>1</c:v>
                </c:pt>
                <c:pt idx="9">
                  <c:v>1</c:v>
                </c:pt>
              </c:numCache>
            </c:numRef>
          </c:val>
          <c:extLst>
            <c:ext xmlns:c16="http://schemas.microsoft.com/office/drawing/2014/chart" uri="{C3380CC4-5D6E-409C-BE32-E72D297353CC}">
              <c16:uniqueId val="{00000000-CA29-46D6-A8BD-590B91B77F2B}"/>
            </c:ext>
          </c:extLst>
        </c:ser>
        <c:ser>
          <c:idx val="1"/>
          <c:order val="1"/>
          <c:tx>
            <c:strRef>
              <c:f>'JURÍDICA GJU-IND4'!$D$26</c:f>
              <c:strCache>
                <c:ptCount val="1"/>
                <c:pt idx="0">
                  <c:v>Meta Vigencia</c:v>
                </c:pt>
              </c:strCache>
            </c:strRef>
          </c:tx>
          <c:spPr>
            <a:solidFill>
              <a:srgbClr val="FF420E"/>
            </a:solidFill>
            <a:ln w="25400">
              <a:noFill/>
            </a:ln>
          </c:spPr>
          <c:invertIfNegative val="0"/>
          <c:cat>
            <c:strRef>
              <c:f>'JURÍDICA GJU-IND4'!$B$27:$B$38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'JURÍDICA GJU-IND4'!$D$27:$D$38</c:f>
              <c:numCache>
                <c:formatCode>0%</c:formatCode>
                <c:ptCount val="12"/>
                <c:pt idx="0">
                  <c:v>1</c:v>
                </c:pt>
                <c:pt idx="3">
                  <c:v>1</c:v>
                </c:pt>
                <c:pt idx="6">
                  <c:v>1</c:v>
                </c:pt>
                <c:pt idx="9">
                  <c:v>1</c:v>
                </c:pt>
              </c:numCache>
            </c:numRef>
          </c:val>
          <c:extLst>
            <c:ext xmlns:c16="http://schemas.microsoft.com/office/drawing/2014/chart" uri="{C3380CC4-5D6E-409C-BE32-E72D297353CC}">
              <c16:uniqueId val="{00000001-CA29-46D6-A8BD-590B91B77F2B}"/>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'JURÍDICA GJU-IND4'!$E$26</c:f>
              <c:strCache>
                <c:ptCount val="1"/>
                <c:pt idx="0">
                  <c:v>Meta Objetivo</c:v>
                </c:pt>
              </c:strCache>
            </c:strRef>
          </c:tx>
          <c:spPr>
            <a:ln w="38100">
              <a:solidFill>
                <a:srgbClr val="FFD320"/>
              </a:solidFill>
              <a:prstDash val="solid"/>
            </a:ln>
          </c:spPr>
          <c:marker>
            <c:symbol val="none"/>
          </c:marker>
          <c:cat>
            <c:strRef>
              <c:f>'JURÍDICA GJU-IND4'!$B$27:$B$38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'JURÍDICA GJU-IND4'!$E$27:$E$38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CA29-46D6-A8BD-590B91B77F2B}"/>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'JURÍDICA GJU-IND5'!$C$26</c:f>
              <c:strCache>
                <c:ptCount val="1"/>
                <c:pt idx="0">
                  <c:v>Datos</c:v>
                </c:pt>
              </c:strCache>
            </c:strRef>
          </c:tx>
          <c:spPr>
            <a:solidFill>
              <a:srgbClr val="004586"/>
            </a:solidFill>
            <a:ln w="25400">
              <a:noFill/>
            </a:ln>
          </c:spPr>
          <c:invertIfNegative val="0"/>
          <c:cat>
            <c:strRef>
              <c:f>'JURÍDICA GJU-IND5'!$B$27:$B$38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'JURÍDICA GJU-IND5'!$C$27:$C$38</c:f>
              <c:numCache>
                <c:formatCode>0%</c:formatCode>
                <c:ptCount val="12"/>
                <c:pt idx="0">
                  <c:v>0</c:v>
                </c:pt>
              </c:numCache>
            </c:numRef>
          </c:val>
          <c:extLst>
            <c:ext xmlns:c16="http://schemas.microsoft.com/office/drawing/2014/chart" uri="{C3380CC4-5D6E-409C-BE32-E72D297353CC}">
              <c16:uniqueId val="{00000000-5F87-4FC1-B1C1-DF0D4E25CB09}"/>
            </c:ext>
          </c:extLst>
        </c:ser>
        <c:ser>
          <c:idx val="1"/>
          <c:order val="1"/>
          <c:tx>
            <c:strRef>
              <c:f>'JURÍDICA GJU-IND5'!$D$26</c:f>
              <c:strCache>
                <c:ptCount val="1"/>
                <c:pt idx="0">
                  <c:v>Meta Vigencia</c:v>
                </c:pt>
              </c:strCache>
            </c:strRef>
          </c:tx>
          <c:spPr>
            <a:solidFill>
              <a:srgbClr val="FF420E"/>
            </a:solidFill>
            <a:ln w="25400">
              <a:noFill/>
            </a:ln>
          </c:spPr>
          <c:invertIfNegative val="0"/>
          <c:cat>
            <c:strRef>
              <c:f>'JURÍDICA GJU-IND5'!$B$27:$B$38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'JURÍDICA GJU-IND5'!$D$27:$D$38</c:f>
              <c:numCache>
                <c:formatCode>0%</c:formatCode>
                <c:ptCount val="12"/>
                <c:pt idx="0">
                  <c:v>0.3</c:v>
                </c:pt>
              </c:numCache>
            </c:numRef>
          </c:val>
          <c:extLst>
            <c:ext xmlns:c16="http://schemas.microsoft.com/office/drawing/2014/chart" uri="{C3380CC4-5D6E-409C-BE32-E72D297353CC}">
              <c16:uniqueId val="{00000001-5F87-4FC1-B1C1-DF0D4E25CB09}"/>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'JURÍDICA GJU-IND5'!$E$26</c:f>
              <c:strCache>
                <c:ptCount val="1"/>
                <c:pt idx="0">
                  <c:v>Meta Objetivo</c:v>
                </c:pt>
              </c:strCache>
            </c:strRef>
          </c:tx>
          <c:spPr>
            <a:ln w="38100">
              <a:solidFill>
                <a:srgbClr val="FFD320"/>
              </a:solidFill>
              <a:prstDash val="solid"/>
            </a:ln>
          </c:spPr>
          <c:marker>
            <c:symbol val="none"/>
          </c:marker>
          <c:cat>
            <c:strRef>
              <c:f>'JURÍDICA GJU-IND5'!$B$27:$B$38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'JURÍDICA GJU-IND5'!$E$27:$E$38</c:f>
              <c:numCache>
                <c:formatCode>0%</c:formatCode>
                <c:ptCount val="12"/>
                <c:pt idx="0">
                  <c:v>0.3</c:v>
                </c:pt>
                <c:pt idx="1">
                  <c:v>0.3</c:v>
                </c:pt>
                <c:pt idx="2">
                  <c:v>0.3</c:v>
                </c:pt>
                <c:pt idx="3">
                  <c:v>0.3</c:v>
                </c:pt>
                <c:pt idx="4">
                  <c:v>0.3</c:v>
                </c:pt>
                <c:pt idx="5">
                  <c:v>0.3</c:v>
                </c:pt>
                <c:pt idx="6">
                  <c:v>0.3</c:v>
                </c:pt>
                <c:pt idx="7">
                  <c:v>0.3</c:v>
                </c:pt>
                <c:pt idx="8">
                  <c:v>0.3</c:v>
                </c:pt>
                <c:pt idx="9">
                  <c:v>0.3</c:v>
                </c:pt>
                <c:pt idx="10">
                  <c:v>0.3</c:v>
                </c:pt>
                <c:pt idx="11">
                  <c:v>0</c:v>
                </c:pt>
              </c:numCache>
            </c:numRef>
          </c:val>
          <c:smooth val="0"/>
          <c:extLst>
            <c:ext xmlns:c16="http://schemas.microsoft.com/office/drawing/2014/chart" uri="{C3380CC4-5D6E-409C-BE32-E72D297353CC}">
              <c16:uniqueId val="{00000002-5F87-4FC1-B1C1-DF0D4E25CB09}"/>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'INFORMÁTICA INF-IND1'!$C$26</c:f>
              <c:strCache>
                <c:ptCount val="1"/>
                <c:pt idx="0">
                  <c:v>Datos</c:v>
                </c:pt>
              </c:strCache>
            </c:strRef>
          </c:tx>
          <c:spPr>
            <a:solidFill>
              <a:srgbClr val="004586"/>
            </a:solidFill>
            <a:ln w="25400">
              <a:noFill/>
            </a:ln>
          </c:spPr>
          <c:invertIfNegative val="0"/>
          <c:cat>
            <c:strRef>
              <c:f>'INFORMÁTICA INF-IND1'!$B$27:$B$38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'INFORMÁTICA INF-IND1'!$C$27:$C$38</c:f>
              <c:numCache>
                <c:formatCode>0%</c:formatCode>
                <c:ptCount val="12"/>
                <c:pt idx="0">
                  <c:v>0</c:v>
                </c:pt>
              </c:numCache>
            </c:numRef>
          </c:val>
          <c:extLst>
            <c:ext xmlns:c16="http://schemas.microsoft.com/office/drawing/2014/chart" uri="{C3380CC4-5D6E-409C-BE32-E72D297353CC}">
              <c16:uniqueId val="{00000000-5E2F-4883-89B0-5B1B0E820703}"/>
            </c:ext>
          </c:extLst>
        </c:ser>
        <c:ser>
          <c:idx val="1"/>
          <c:order val="1"/>
          <c:tx>
            <c:strRef>
              <c:f>'INFORMÁTICA INF-IND1'!$D$26</c:f>
              <c:strCache>
                <c:ptCount val="1"/>
                <c:pt idx="0">
                  <c:v>Meta Vigencia</c:v>
                </c:pt>
              </c:strCache>
            </c:strRef>
          </c:tx>
          <c:spPr>
            <a:solidFill>
              <a:srgbClr val="FF420E"/>
            </a:solidFill>
            <a:ln w="25400">
              <a:noFill/>
            </a:ln>
          </c:spPr>
          <c:invertIfNegative val="0"/>
          <c:cat>
            <c:strRef>
              <c:f>'INFORMÁTICA INF-IND1'!$B$27:$B$38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'INFORMÁTICA INF-IND1'!$D$27:$D$38</c:f>
              <c:numCache>
                <c:formatCode>0%</c:formatCode>
                <c:ptCount val="12"/>
                <c:pt idx="0">
                  <c:v>1</c:v>
                </c:pt>
              </c:numCache>
            </c:numRef>
          </c:val>
          <c:extLst>
            <c:ext xmlns:c16="http://schemas.microsoft.com/office/drawing/2014/chart" uri="{C3380CC4-5D6E-409C-BE32-E72D297353CC}">
              <c16:uniqueId val="{00000001-5E2F-4883-89B0-5B1B0E820703}"/>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'INFORMÁTICA INF-IND1'!$E$26</c:f>
              <c:strCache>
                <c:ptCount val="1"/>
                <c:pt idx="0">
                  <c:v>Meta Objetivo</c:v>
                </c:pt>
              </c:strCache>
            </c:strRef>
          </c:tx>
          <c:spPr>
            <a:ln w="38100">
              <a:solidFill>
                <a:srgbClr val="FFD320"/>
              </a:solidFill>
              <a:prstDash val="solid"/>
            </a:ln>
          </c:spPr>
          <c:marker>
            <c:symbol val="none"/>
          </c:marker>
          <c:cat>
            <c:strRef>
              <c:f>'INFORMÁTICA INF-IND1'!$B$27:$B$38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'INFORMÁTICA INF-IND1'!$E$27:$E$38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5E2F-4883-89B0-5B1B0E820703}"/>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'INFORMÁTICA INF-IND2'!$C$26</c:f>
              <c:strCache>
                <c:ptCount val="1"/>
                <c:pt idx="0">
                  <c:v>Datos</c:v>
                </c:pt>
              </c:strCache>
            </c:strRef>
          </c:tx>
          <c:spPr>
            <a:solidFill>
              <a:srgbClr val="004586"/>
            </a:solidFill>
            <a:ln w="25400">
              <a:noFill/>
            </a:ln>
          </c:spPr>
          <c:invertIfNegative val="0"/>
          <c:cat>
            <c:strRef>
              <c:f>'INFORMÁTICA INF-IND2'!$B$27:$B$38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'INFORMÁTICA INF-IND2'!$C$27:$C$38</c:f>
              <c:numCache>
                <c:formatCode>0%</c:formatCode>
                <c:ptCount val="12"/>
                <c:pt idx="0">
                  <c:v>0.85</c:v>
                </c:pt>
                <c:pt idx="3">
                  <c:v>0.9</c:v>
                </c:pt>
                <c:pt idx="6">
                  <c:v>0.96</c:v>
                </c:pt>
                <c:pt idx="9">
                  <c:v>0</c:v>
                </c:pt>
              </c:numCache>
            </c:numRef>
          </c:val>
          <c:extLst>
            <c:ext xmlns:c16="http://schemas.microsoft.com/office/drawing/2014/chart" uri="{C3380CC4-5D6E-409C-BE32-E72D297353CC}">
              <c16:uniqueId val="{00000000-C5B6-4B7A-B10D-692756D927E6}"/>
            </c:ext>
          </c:extLst>
        </c:ser>
        <c:ser>
          <c:idx val="1"/>
          <c:order val="1"/>
          <c:tx>
            <c:strRef>
              <c:f>'INFORMÁTICA INF-IND2'!$D$26</c:f>
              <c:strCache>
                <c:ptCount val="1"/>
                <c:pt idx="0">
                  <c:v>Meta Vigencia</c:v>
                </c:pt>
              </c:strCache>
            </c:strRef>
          </c:tx>
          <c:spPr>
            <a:solidFill>
              <a:srgbClr val="FF420E"/>
            </a:solidFill>
            <a:ln w="25400">
              <a:noFill/>
            </a:ln>
          </c:spPr>
          <c:invertIfNegative val="0"/>
          <c:cat>
            <c:strRef>
              <c:f>'INFORMÁTICA INF-IND2'!$B$27:$B$38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'INFORMÁTICA INF-IND2'!$D$27:$D$38</c:f>
              <c:numCache>
                <c:formatCode>0%</c:formatCode>
                <c:ptCount val="12"/>
                <c:pt idx="0">
                  <c:v>1</c:v>
                </c:pt>
                <c:pt idx="3">
                  <c:v>1</c:v>
                </c:pt>
                <c:pt idx="6">
                  <c:v>1</c:v>
                </c:pt>
                <c:pt idx="9">
                  <c:v>1</c:v>
                </c:pt>
              </c:numCache>
            </c:numRef>
          </c:val>
          <c:extLst>
            <c:ext xmlns:c16="http://schemas.microsoft.com/office/drawing/2014/chart" uri="{C3380CC4-5D6E-409C-BE32-E72D297353CC}">
              <c16:uniqueId val="{00000001-C5B6-4B7A-B10D-692756D927E6}"/>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'INFORMÁTICA INF-IND2'!$E$26</c:f>
              <c:strCache>
                <c:ptCount val="1"/>
                <c:pt idx="0">
                  <c:v>Meta Objetivo</c:v>
                </c:pt>
              </c:strCache>
            </c:strRef>
          </c:tx>
          <c:spPr>
            <a:ln w="38100">
              <a:solidFill>
                <a:srgbClr val="FFD320"/>
              </a:solidFill>
              <a:prstDash val="solid"/>
            </a:ln>
          </c:spPr>
          <c:marker>
            <c:symbol val="none"/>
          </c:marker>
          <c:cat>
            <c:strRef>
              <c:f>'INFORMÁTICA INF-IND2'!$B$27:$B$38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'INFORMÁTICA INF-IND2'!$E$27:$E$38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C5B6-4B7A-B10D-692756D927E6}"/>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'INFORMÁTICA INF-IND3'!$C$26</c:f>
              <c:strCache>
                <c:ptCount val="1"/>
                <c:pt idx="0">
                  <c:v>Datos</c:v>
                </c:pt>
              </c:strCache>
            </c:strRef>
          </c:tx>
          <c:spPr>
            <a:solidFill>
              <a:srgbClr val="004586"/>
            </a:solidFill>
            <a:ln w="25400">
              <a:noFill/>
            </a:ln>
          </c:spPr>
          <c:invertIfNegative val="0"/>
          <c:cat>
            <c:strRef>
              <c:f>'INFORMÁTICA INF-IND3'!$B$27:$B$38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'INFORMÁTICA INF-IND3'!$C$27:$C$38</c:f>
              <c:numCache>
                <c:formatCode>0%</c:formatCode>
                <c:ptCount val="12"/>
                <c:pt idx="0">
                  <c:v>0.96842105263157896</c:v>
                </c:pt>
                <c:pt idx="3">
                  <c:v>0.97</c:v>
                </c:pt>
                <c:pt idx="6">
                  <c:v>0.99</c:v>
                </c:pt>
                <c:pt idx="9">
                  <c:v>0</c:v>
                </c:pt>
              </c:numCache>
            </c:numRef>
          </c:val>
          <c:extLst>
            <c:ext xmlns:c16="http://schemas.microsoft.com/office/drawing/2014/chart" uri="{C3380CC4-5D6E-409C-BE32-E72D297353CC}">
              <c16:uniqueId val="{00000000-EAEA-4F65-82DE-B844F85E293F}"/>
            </c:ext>
          </c:extLst>
        </c:ser>
        <c:ser>
          <c:idx val="1"/>
          <c:order val="1"/>
          <c:tx>
            <c:strRef>
              <c:f>'INFORMÁTICA INF-IND3'!$D$26</c:f>
              <c:strCache>
                <c:ptCount val="1"/>
                <c:pt idx="0">
                  <c:v>Meta Vigencia</c:v>
                </c:pt>
              </c:strCache>
            </c:strRef>
          </c:tx>
          <c:spPr>
            <a:solidFill>
              <a:srgbClr val="FF420E"/>
            </a:solidFill>
            <a:ln w="25400">
              <a:noFill/>
            </a:ln>
          </c:spPr>
          <c:invertIfNegative val="0"/>
          <c:cat>
            <c:strRef>
              <c:f>'INFORMÁTICA INF-IND3'!$B$27:$B$38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'INFORMÁTICA INF-IND3'!$D$27:$D$38</c:f>
              <c:numCache>
                <c:formatCode>0%</c:formatCode>
                <c:ptCount val="12"/>
                <c:pt idx="0">
                  <c:v>0.95</c:v>
                </c:pt>
                <c:pt idx="3">
                  <c:v>0.95</c:v>
                </c:pt>
                <c:pt idx="6">
                  <c:v>0.95</c:v>
                </c:pt>
                <c:pt idx="9">
                  <c:v>0.95</c:v>
                </c:pt>
              </c:numCache>
            </c:numRef>
          </c:val>
          <c:extLst>
            <c:ext xmlns:c16="http://schemas.microsoft.com/office/drawing/2014/chart" uri="{C3380CC4-5D6E-409C-BE32-E72D297353CC}">
              <c16:uniqueId val="{00000001-EAEA-4F65-82DE-B844F85E293F}"/>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'INFORMÁTICA INF-IND3'!$E$26</c:f>
              <c:strCache>
                <c:ptCount val="1"/>
                <c:pt idx="0">
                  <c:v>Meta Objetivo</c:v>
                </c:pt>
              </c:strCache>
            </c:strRef>
          </c:tx>
          <c:spPr>
            <a:ln w="38100">
              <a:solidFill>
                <a:srgbClr val="FFD320"/>
              </a:solidFill>
              <a:prstDash val="solid"/>
            </a:ln>
          </c:spPr>
          <c:marker>
            <c:symbol val="none"/>
          </c:marker>
          <c:cat>
            <c:strRef>
              <c:f>'INFORMÁTICA INF-IND3'!$B$27:$B$38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'INFORMÁTICA INF-IND3'!$E$27:$E$38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EAEA-4F65-82DE-B844F85E293F}"/>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'INFORMÁTICA INF-IND4'!$C$26</c:f>
              <c:strCache>
                <c:ptCount val="1"/>
                <c:pt idx="0">
                  <c:v>Datos</c:v>
                </c:pt>
              </c:strCache>
            </c:strRef>
          </c:tx>
          <c:spPr>
            <a:solidFill>
              <a:srgbClr val="004586"/>
            </a:solidFill>
            <a:ln w="25400">
              <a:noFill/>
            </a:ln>
          </c:spPr>
          <c:invertIfNegative val="0"/>
          <c:cat>
            <c:strRef>
              <c:f>'INFORMÁTICA INF-IND4'!$B$27:$B$38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'INFORMÁTICA INF-IND4'!$C$27:$C$38</c:f>
              <c:numCache>
                <c:formatCode>0%</c:formatCode>
                <c:ptCount val="12"/>
                <c:pt idx="0">
                  <c:v>0.81818181818181823</c:v>
                </c:pt>
                <c:pt idx="3">
                  <c:v>0.9555555555555556</c:v>
                </c:pt>
                <c:pt idx="6">
                  <c:v>0.98888888888888893</c:v>
                </c:pt>
                <c:pt idx="9">
                  <c:v>0</c:v>
                </c:pt>
              </c:numCache>
            </c:numRef>
          </c:val>
          <c:extLst>
            <c:ext xmlns:c16="http://schemas.microsoft.com/office/drawing/2014/chart" uri="{C3380CC4-5D6E-409C-BE32-E72D297353CC}">
              <c16:uniqueId val="{00000000-8ADB-49B0-9BD1-E86A77C57B1C}"/>
            </c:ext>
          </c:extLst>
        </c:ser>
        <c:ser>
          <c:idx val="1"/>
          <c:order val="1"/>
          <c:tx>
            <c:strRef>
              <c:f>'INFORMÁTICA INF-IND4'!$D$26</c:f>
              <c:strCache>
                <c:ptCount val="1"/>
                <c:pt idx="0">
                  <c:v>Meta Vigencia</c:v>
                </c:pt>
              </c:strCache>
            </c:strRef>
          </c:tx>
          <c:spPr>
            <a:solidFill>
              <a:srgbClr val="FF420E"/>
            </a:solidFill>
            <a:ln w="25400">
              <a:noFill/>
            </a:ln>
          </c:spPr>
          <c:invertIfNegative val="0"/>
          <c:cat>
            <c:strRef>
              <c:f>'INFORMÁTICA INF-IND4'!$B$27:$B$38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'INFORMÁTICA INF-IND4'!$D$27:$D$38</c:f>
              <c:numCache>
                <c:formatCode>0%</c:formatCode>
                <c:ptCount val="12"/>
                <c:pt idx="0">
                  <c:v>0.9</c:v>
                </c:pt>
                <c:pt idx="3">
                  <c:v>0.9</c:v>
                </c:pt>
                <c:pt idx="6">
                  <c:v>0.9</c:v>
                </c:pt>
                <c:pt idx="9">
                  <c:v>0.9</c:v>
                </c:pt>
              </c:numCache>
            </c:numRef>
          </c:val>
          <c:extLst>
            <c:ext xmlns:c16="http://schemas.microsoft.com/office/drawing/2014/chart" uri="{C3380CC4-5D6E-409C-BE32-E72D297353CC}">
              <c16:uniqueId val="{00000001-8ADB-49B0-9BD1-E86A77C57B1C}"/>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'INFORMÁTICA INF-IND4'!$E$26</c:f>
              <c:strCache>
                <c:ptCount val="1"/>
                <c:pt idx="0">
                  <c:v>Meta Objetivo</c:v>
                </c:pt>
              </c:strCache>
            </c:strRef>
          </c:tx>
          <c:spPr>
            <a:ln w="38100">
              <a:solidFill>
                <a:srgbClr val="FFD320"/>
              </a:solidFill>
              <a:prstDash val="solid"/>
            </a:ln>
          </c:spPr>
          <c:marker>
            <c:symbol val="none"/>
          </c:marker>
          <c:cat>
            <c:strRef>
              <c:f>'INFORMÁTICA INF-IND4'!$B$27:$B$38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'INFORMÁTICA INF-IND4'!$E$27:$E$38</c:f>
              <c:numCache>
                <c:formatCode>0%</c:formatCode>
                <c:ptCount val="12"/>
                <c:pt idx="0">
                  <c:v>0.9</c:v>
                </c:pt>
                <c:pt idx="1">
                  <c:v>0.9</c:v>
                </c:pt>
                <c:pt idx="2">
                  <c:v>0.9</c:v>
                </c:pt>
                <c:pt idx="3">
                  <c:v>0.9</c:v>
                </c:pt>
                <c:pt idx="4">
                  <c:v>0.9</c:v>
                </c:pt>
                <c:pt idx="5">
                  <c:v>0.9</c:v>
                </c:pt>
                <c:pt idx="6">
                  <c:v>0.9</c:v>
                </c:pt>
                <c:pt idx="7">
                  <c:v>0.9</c:v>
                </c:pt>
                <c:pt idx="8">
                  <c:v>0.9</c:v>
                </c:pt>
                <c:pt idx="9">
                  <c:v>0.9</c:v>
                </c:pt>
                <c:pt idx="10">
                  <c:v>0.9</c:v>
                </c:pt>
                <c:pt idx="11">
                  <c:v>0</c:v>
                </c:pt>
              </c:numCache>
            </c:numRef>
          </c:val>
          <c:smooth val="0"/>
          <c:extLst>
            <c:ext xmlns:c16="http://schemas.microsoft.com/office/drawing/2014/chart" uri="{C3380CC4-5D6E-409C-BE32-E72D297353CC}">
              <c16:uniqueId val="{00000002-8ADB-49B0-9BD1-E86A77C57B1C}"/>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'GES. DOCUMENTAL GDOC-IND1'!$C$26</c:f>
              <c:strCache>
                <c:ptCount val="1"/>
                <c:pt idx="0">
                  <c:v>Datos</c:v>
                </c:pt>
              </c:strCache>
            </c:strRef>
          </c:tx>
          <c:spPr>
            <a:solidFill>
              <a:srgbClr val="004586"/>
            </a:solidFill>
            <a:ln w="25400">
              <a:noFill/>
            </a:ln>
          </c:spPr>
          <c:invertIfNegative val="0"/>
          <c:cat>
            <c:strRef>
              <c:f>'GES. DOCUMENTAL GDOC-IND1'!$B$27:$B$38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'GES. DOCUMENTAL GDOC-IND1'!$C$27:$C$38</c:f>
              <c:numCache>
                <c:formatCode>0%</c:formatCode>
                <c:ptCount val="12"/>
                <c:pt idx="0">
                  <c:v>0.19047619047619047</c:v>
                </c:pt>
                <c:pt idx="3">
                  <c:v>0</c:v>
                </c:pt>
                <c:pt idx="6">
                  <c:v>0</c:v>
                </c:pt>
                <c:pt idx="9">
                  <c:v>0</c:v>
                </c:pt>
              </c:numCache>
            </c:numRef>
          </c:val>
          <c:extLst>
            <c:ext xmlns:c16="http://schemas.microsoft.com/office/drawing/2014/chart" uri="{C3380CC4-5D6E-409C-BE32-E72D297353CC}">
              <c16:uniqueId val="{00000000-1A02-448F-BC6F-27A920B13ED1}"/>
            </c:ext>
          </c:extLst>
        </c:ser>
        <c:ser>
          <c:idx val="1"/>
          <c:order val="1"/>
          <c:tx>
            <c:strRef>
              <c:f>'GES. DOCUMENTAL GDOC-IND1'!$D$26</c:f>
              <c:strCache>
                <c:ptCount val="1"/>
                <c:pt idx="0">
                  <c:v>Meta Vigencia</c:v>
                </c:pt>
              </c:strCache>
            </c:strRef>
          </c:tx>
          <c:spPr>
            <a:solidFill>
              <a:srgbClr val="FF420E"/>
            </a:solidFill>
            <a:ln w="25400">
              <a:noFill/>
            </a:ln>
          </c:spPr>
          <c:invertIfNegative val="0"/>
          <c:cat>
            <c:strRef>
              <c:f>'GES. DOCUMENTAL GDOC-IND1'!$B$27:$B$38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'GES. DOCUMENTAL GDOC-IND1'!$D$27:$D$38</c:f>
              <c:numCache>
                <c:formatCode>0%</c:formatCode>
                <c:ptCount val="12"/>
                <c:pt idx="0">
                  <c:v>0.21</c:v>
                </c:pt>
                <c:pt idx="3">
                  <c:v>0.21</c:v>
                </c:pt>
                <c:pt idx="6">
                  <c:v>0.21</c:v>
                </c:pt>
                <c:pt idx="9">
                  <c:v>0.21</c:v>
                </c:pt>
              </c:numCache>
            </c:numRef>
          </c:val>
          <c:extLst>
            <c:ext xmlns:c16="http://schemas.microsoft.com/office/drawing/2014/chart" uri="{C3380CC4-5D6E-409C-BE32-E72D297353CC}">
              <c16:uniqueId val="{00000001-1A02-448F-BC6F-27A920B13ED1}"/>
            </c:ext>
          </c:extLst>
        </c:ser>
        <c:dLbls>
          <c:showLegendKey val="0"/>
          <c:showVal val="0"/>
          <c:showCatName val="0"/>
          <c:showSerName val="0"/>
          <c:showPercent val="0"/>
          <c:showBubbleSize val="0"/>
        </c:dLbls>
        <c:gapWidth val="150"/>
        <c:axId val="460707648"/>
        <c:axId val="460702160"/>
      </c:barChart>
      <c:lineChart>
        <c:grouping val="standard"/>
        <c:varyColors val="0"/>
        <c:ser>
          <c:idx val="0"/>
          <c:order val="2"/>
          <c:tx>
            <c:strRef>
              <c:f>'GES. DOCUMENTAL GDOC-IND1'!$E$26</c:f>
              <c:strCache>
                <c:ptCount val="1"/>
                <c:pt idx="0">
                  <c:v>Meta Objetivo</c:v>
                </c:pt>
              </c:strCache>
            </c:strRef>
          </c:tx>
          <c:spPr>
            <a:ln w="38100">
              <a:solidFill>
                <a:srgbClr val="FFD320"/>
              </a:solidFill>
              <a:prstDash val="solid"/>
            </a:ln>
          </c:spPr>
          <c:marker>
            <c:symbol val="none"/>
          </c:marker>
          <c:cat>
            <c:strRef>
              <c:f>'GES. DOCUMENTAL GDOC-IND1'!$B$27:$B$38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'GES. DOCUMENTAL GDOC-IND1'!$E$27:$E$38</c:f>
              <c:numCache>
                <c:formatCode>0%</c:formatCode>
                <c:ptCount val="12"/>
                <c:pt idx="0">
                  <c:v>0.21</c:v>
                </c:pt>
                <c:pt idx="1">
                  <c:v>0.21</c:v>
                </c:pt>
                <c:pt idx="2">
                  <c:v>0.21</c:v>
                </c:pt>
                <c:pt idx="3">
                  <c:v>0.21</c:v>
                </c:pt>
                <c:pt idx="4">
                  <c:v>0.21</c:v>
                </c:pt>
                <c:pt idx="5">
                  <c:v>0.21</c:v>
                </c:pt>
                <c:pt idx="6">
                  <c:v>0.21</c:v>
                </c:pt>
                <c:pt idx="7">
                  <c:v>0.21</c:v>
                </c:pt>
                <c:pt idx="8">
                  <c:v>0.21</c:v>
                </c:pt>
                <c:pt idx="9">
                  <c:v>0.21</c:v>
                </c:pt>
                <c:pt idx="10">
                  <c:v>0.21</c:v>
                </c:pt>
                <c:pt idx="11">
                  <c:v>0</c:v>
                </c:pt>
              </c:numCache>
            </c:numRef>
          </c:val>
          <c:smooth val="0"/>
          <c:extLst>
            <c:ext xmlns:c16="http://schemas.microsoft.com/office/drawing/2014/chart" uri="{C3380CC4-5D6E-409C-BE32-E72D297353CC}">
              <c16:uniqueId val="{00000002-1A02-448F-BC6F-27A920B13ED1}"/>
            </c:ext>
          </c:extLst>
        </c:ser>
        <c:dLbls>
          <c:showLegendKey val="0"/>
          <c:showVal val="0"/>
          <c:showCatName val="0"/>
          <c:showSerName val="0"/>
          <c:showPercent val="0"/>
          <c:showBubbleSize val="0"/>
        </c:dLbls>
        <c:marker val="1"/>
        <c:smooth val="0"/>
        <c:axId val="460707648"/>
        <c:axId val="460702160"/>
      </c:lineChart>
      <c:catAx>
        <c:axId val="460707648"/>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460702160"/>
        <c:crossesAt val="0"/>
        <c:auto val="1"/>
        <c:lblAlgn val="ctr"/>
        <c:lblOffset val="100"/>
        <c:tickLblSkip val="1"/>
        <c:tickMarkSkip val="1"/>
        <c:noMultiLvlLbl val="0"/>
      </c:catAx>
      <c:valAx>
        <c:axId val="460702160"/>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460707648"/>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'TESORERÍA TES-IND1'!$C$26</c:f>
              <c:strCache>
                <c:ptCount val="1"/>
                <c:pt idx="0">
                  <c:v>Datos</c:v>
                </c:pt>
              </c:strCache>
            </c:strRef>
          </c:tx>
          <c:spPr>
            <a:solidFill>
              <a:srgbClr val="004586"/>
            </a:solidFill>
            <a:ln w="25400">
              <a:noFill/>
            </a:ln>
          </c:spPr>
          <c:invertIfNegative val="0"/>
          <c:cat>
            <c:strRef>
              <c:f>'TESORERÍA TES-IND1'!$B$27:$B$38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'TESORERÍA TES-IND1'!$C$27:$C$38</c:f>
              <c:numCache>
                <c:formatCode>0%</c:formatCode>
                <c:ptCount val="12"/>
                <c:pt idx="0">
                  <c:v>1</c:v>
                </c:pt>
                <c:pt idx="3">
                  <c:v>1.0000000000754932</c:v>
                </c:pt>
                <c:pt idx="6">
                  <c:v>0</c:v>
                </c:pt>
                <c:pt idx="9">
                  <c:v>0</c:v>
                </c:pt>
              </c:numCache>
            </c:numRef>
          </c:val>
          <c:extLst>
            <c:ext xmlns:c16="http://schemas.microsoft.com/office/drawing/2014/chart" uri="{C3380CC4-5D6E-409C-BE32-E72D297353CC}">
              <c16:uniqueId val="{00000000-AC37-4C57-AF81-2B398DE41C96}"/>
            </c:ext>
          </c:extLst>
        </c:ser>
        <c:ser>
          <c:idx val="1"/>
          <c:order val="1"/>
          <c:tx>
            <c:strRef>
              <c:f>'TESORERÍA TES-IND1'!$D$26</c:f>
              <c:strCache>
                <c:ptCount val="1"/>
                <c:pt idx="0">
                  <c:v>Meta Vigencia</c:v>
                </c:pt>
              </c:strCache>
            </c:strRef>
          </c:tx>
          <c:spPr>
            <a:solidFill>
              <a:srgbClr val="FF420E"/>
            </a:solidFill>
            <a:ln w="25400">
              <a:noFill/>
            </a:ln>
          </c:spPr>
          <c:invertIfNegative val="0"/>
          <c:cat>
            <c:strRef>
              <c:f>'TESORERÍA TES-IND1'!$B$27:$B$38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'TESORERÍA TES-IND1'!$D$27:$D$38</c:f>
              <c:numCache>
                <c:formatCode>0%</c:formatCode>
                <c:ptCount val="12"/>
                <c:pt idx="0">
                  <c:v>1</c:v>
                </c:pt>
                <c:pt idx="3">
                  <c:v>1</c:v>
                </c:pt>
                <c:pt idx="6">
                  <c:v>1</c:v>
                </c:pt>
                <c:pt idx="9">
                  <c:v>1</c:v>
                </c:pt>
              </c:numCache>
            </c:numRef>
          </c:val>
          <c:extLst>
            <c:ext xmlns:c16="http://schemas.microsoft.com/office/drawing/2014/chart" uri="{C3380CC4-5D6E-409C-BE32-E72D297353CC}">
              <c16:uniqueId val="{00000001-AC37-4C57-AF81-2B398DE41C96}"/>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'TESORERÍA TES-IND1'!$E$26</c:f>
              <c:strCache>
                <c:ptCount val="1"/>
                <c:pt idx="0">
                  <c:v>Meta Objetivo</c:v>
                </c:pt>
              </c:strCache>
            </c:strRef>
          </c:tx>
          <c:spPr>
            <a:ln w="38100">
              <a:solidFill>
                <a:srgbClr val="FFD320"/>
              </a:solidFill>
              <a:prstDash val="solid"/>
            </a:ln>
          </c:spPr>
          <c:marker>
            <c:symbol val="none"/>
          </c:marker>
          <c:cat>
            <c:strRef>
              <c:f>'TESORERÍA TES-IND1'!$B$27:$B$38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'TESORERÍA TES-IND1'!$E$27:$E$38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AC37-4C57-AF81-2B398DE41C96}"/>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'CAJA MENOR CAJA-IND1'!$C$26</c:f>
              <c:strCache>
                <c:ptCount val="1"/>
                <c:pt idx="0">
                  <c:v>Datos</c:v>
                </c:pt>
              </c:strCache>
            </c:strRef>
          </c:tx>
          <c:spPr>
            <a:solidFill>
              <a:srgbClr val="004586"/>
            </a:solidFill>
            <a:ln w="25400">
              <a:noFill/>
            </a:ln>
          </c:spPr>
          <c:invertIfNegative val="0"/>
          <c:cat>
            <c:strRef>
              <c:f>'CAJA MENOR CAJA-IND1'!$B$27:$B$38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'CAJA MENOR CAJA-IND1'!$C$27:$C$38</c:f>
              <c:numCache>
                <c:formatCode>0%</c:formatCode>
                <c:ptCount val="12"/>
                <c:pt idx="0">
                  <c:v>0.11488417475728155</c:v>
                </c:pt>
                <c:pt idx="3">
                  <c:v>4.9040946601941748E-2</c:v>
                </c:pt>
                <c:pt idx="6">
                  <c:v>7.5142378640776705E-2</c:v>
                </c:pt>
                <c:pt idx="9">
                  <c:v>0</c:v>
                </c:pt>
              </c:numCache>
            </c:numRef>
          </c:val>
          <c:extLst>
            <c:ext xmlns:c16="http://schemas.microsoft.com/office/drawing/2014/chart" uri="{C3380CC4-5D6E-409C-BE32-E72D297353CC}">
              <c16:uniqueId val="{00000000-1372-47D6-A291-C320A7B7BCED}"/>
            </c:ext>
          </c:extLst>
        </c:ser>
        <c:ser>
          <c:idx val="1"/>
          <c:order val="1"/>
          <c:tx>
            <c:strRef>
              <c:f>'CAJA MENOR CAJA-IND1'!$D$26</c:f>
              <c:strCache>
                <c:ptCount val="1"/>
                <c:pt idx="0">
                  <c:v>Meta Vigencia</c:v>
                </c:pt>
              </c:strCache>
            </c:strRef>
          </c:tx>
          <c:spPr>
            <a:solidFill>
              <a:srgbClr val="FF420E"/>
            </a:solidFill>
            <a:ln w="25400">
              <a:noFill/>
            </a:ln>
          </c:spPr>
          <c:invertIfNegative val="0"/>
          <c:cat>
            <c:strRef>
              <c:f>'CAJA MENOR CAJA-IND1'!$B$27:$B$38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'CAJA MENOR CAJA-IND1'!$D$27:$D$38</c:f>
              <c:numCache>
                <c:formatCode>0%</c:formatCode>
                <c:ptCount val="12"/>
                <c:pt idx="0">
                  <c:v>0</c:v>
                </c:pt>
                <c:pt idx="3">
                  <c:v>0</c:v>
                </c:pt>
                <c:pt idx="6">
                  <c:v>0</c:v>
                </c:pt>
                <c:pt idx="9">
                  <c:v>0</c:v>
                </c:pt>
              </c:numCache>
            </c:numRef>
          </c:val>
          <c:extLst>
            <c:ext xmlns:c16="http://schemas.microsoft.com/office/drawing/2014/chart" uri="{C3380CC4-5D6E-409C-BE32-E72D297353CC}">
              <c16:uniqueId val="{00000001-1372-47D6-A291-C320A7B7BCED}"/>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'CAJA MENOR CAJA-IND1'!$E$26</c:f>
              <c:strCache>
                <c:ptCount val="1"/>
                <c:pt idx="0">
                  <c:v>Meta Objetivo</c:v>
                </c:pt>
              </c:strCache>
            </c:strRef>
          </c:tx>
          <c:spPr>
            <a:ln w="38100">
              <a:solidFill>
                <a:srgbClr val="FFD320"/>
              </a:solidFill>
              <a:prstDash val="solid"/>
            </a:ln>
          </c:spPr>
          <c:marker>
            <c:symbol val="none"/>
          </c:marker>
          <c:cat>
            <c:strRef>
              <c:f>'CAJA MENOR CAJA-IND1'!$B$27:$B$38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'CAJA MENOR CAJA-IND1'!$E$27:$E$38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1372-47D6-A291-C320A7B7BCED}"/>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'CONTABILIDAD CONT-IND1'!$C$26</c:f>
              <c:strCache>
                <c:ptCount val="1"/>
                <c:pt idx="0">
                  <c:v>Datos</c:v>
                </c:pt>
              </c:strCache>
            </c:strRef>
          </c:tx>
          <c:spPr>
            <a:solidFill>
              <a:srgbClr val="004586"/>
            </a:solidFill>
            <a:ln w="25400">
              <a:noFill/>
            </a:ln>
          </c:spPr>
          <c:invertIfNegative val="0"/>
          <c:cat>
            <c:strRef>
              <c:f>'CONTABILIDAD CONT-IND1'!$B$27:$B$38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'CONTABILIDAD CONT-IND1'!$C$27:$C$38</c:f>
              <c:numCache>
                <c:formatCode>0%</c:formatCode>
                <c:ptCount val="12"/>
                <c:pt idx="0">
                  <c:v>1</c:v>
                </c:pt>
                <c:pt idx="3">
                  <c:v>1</c:v>
                </c:pt>
                <c:pt idx="6">
                  <c:v>1</c:v>
                </c:pt>
                <c:pt idx="9">
                  <c:v>0</c:v>
                </c:pt>
              </c:numCache>
            </c:numRef>
          </c:val>
          <c:extLst>
            <c:ext xmlns:c16="http://schemas.microsoft.com/office/drawing/2014/chart" uri="{C3380CC4-5D6E-409C-BE32-E72D297353CC}">
              <c16:uniqueId val="{00000000-279F-4B45-86FB-9AAD116FAC20}"/>
            </c:ext>
          </c:extLst>
        </c:ser>
        <c:ser>
          <c:idx val="1"/>
          <c:order val="1"/>
          <c:tx>
            <c:strRef>
              <c:f>'CONTABILIDAD CONT-IND1'!$D$26</c:f>
              <c:strCache>
                <c:ptCount val="1"/>
                <c:pt idx="0">
                  <c:v>Meta Vigencia</c:v>
                </c:pt>
              </c:strCache>
            </c:strRef>
          </c:tx>
          <c:spPr>
            <a:solidFill>
              <a:srgbClr val="FF420E"/>
            </a:solidFill>
            <a:ln w="25400">
              <a:noFill/>
            </a:ln>
          </c:spPr>
          <c:invertIfNegative val="0"/>
          <c:cat>
            <c:strRef>
              <c:f>'CONTABILIDAD CONT-IND1'!$B$27:$B$38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'CONTABILIDAD CONT-IND1'!$D$27:$D$38</c:f>
              <c:numCache>
                <c:formatCode>0%</c:formatCode>
                <c:ptCount val="12"/>
                <c:pt idx="0">
                  <c:v>1</c:v>
                </c:pt>
                <c:pt idx="3">
                  <c:v>1</c:v>
                </c:pt>
                <c:pt idx="6">
                  <c:v>1</c:v>
                </c:pt>
                <c:pt idx="9">
                  <c:v>1</c:v>
                </c:pt>
              </c:numCache>
            </c:numRef>
          </c:val>
          <c:extLst>
            <c:ext xmlns:c16="http://schemas.microsoft.com/office/drawing/2014/chart" uri="{C3380CC4-5D6E-409C-BE32-E72D297353CC}">
              <c16:uniqueId val="{00000001-279F-4B45-86FB-9AAD116FAC20}"/>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'CONTABILIDAD CONT-IND1'!$E$26</c:f>
              <c:strCache>
                <c:ptCount val="1"/>
                <c:pt idx="0">
                  <c:v>Meta Objetivo</c:v>
                </c:pt>
              </c:strCache>
            </c:strRef>
          </c:tx>
          <c:spPr>
            <a:ln w="38100">
              <a:solidFill>
                <a:srgbClr val="FFD320"/>
              </a:solidFill>
              <a:prstDash val="solid"/>
            </a:ln>
          </c:spPr>
          <c:marker>
            <c:symbol val="none"/>
          </c:marker>
          <c:cat>
            <c:strRef>
              <c:f>'CONTABILIDAD CONT-IND1'!$B$27:$B$38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'CONTABILIDAD CONT-IND1'!$E$27:$E$38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279F-4B45-86FB-9AAD116FAC20}"/>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'CONTABILIDAD CONT-IND2'!$C$26</c:f>
              <c:strCache>
                <c:ptCount val="1"/>
                <c:pt idx="0">
                  <c:v>Datos</c:v>
                </c:pt>
              </c:strCache>
            </c:strRef>
          </c:tx>
          <c:spPr>
            <a:solidFill>
              <a:srgbClr val="004586"/>
            </a:solidFill>
            <a:ln w="25400">
              <a:noFill/>
            </a:ln>
          </c:spPr>
          <c:invertIfNegative val="0"/>
          <c:cat>
            <c:strRef>
              <c:f>'CONTABILIDAD CONT-IND2'!$B$27:$B$38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'CONTABILIDAD CONT-IND2'!$C$27:$C$38</c:f>
              <c:numCache>
                <c:formatCode>0%</c:formatCode>
                <c:ptCount val="12"/>
                <c:pt idx="0">
                  <c:v>1</c:v>
                </c:pt>
                <c:pt idx="3">
                  <c:v>1</c:v>
                </c:pt>
                <c:pt idx="6">
                  <c:v>1</c:v>
                </c:pt>
                <c:pt idx="9">
                  <c:v>0</c:v>
                </c:pt>
              </c:numCache>
            </c:numRef>
          </c:val>
          <c:extLst>
            <c:ext xmlns:c16="http://schemas.microsoft.com/office/drawing/2014/chart" uri="{C3380CC4-5D6E-409C-BE32-E72D297353CC}">
              <c16:uniqueId val="{00000000-B26D-4717-839E-9E693EAF6C05}"/>
            </c:ext>
          </c:extLst>
        </c:ser>
        <c:ser>
          <c:idx val="1"/>
          <c:order val="1"/>
          <c:tx>
            <c:strRef>
              <c:f>'CONTABILIDAD CONT-IND2'!$D$26</c:f>
              <c:strCache>
                <c:ptCount val="1"/>
                <c:pt idx="0">
                  <c:v>Meta Vigencia</c:v>
                </c:pt>
              </c:strCache>
            </c:strRef>
          </c:tx>
          <c:spPr>
            <a:solidFill>
              <a:srgbClr val="FF420E"/>
            </a:solidFill>
            <a:ln w="25400">
              <a:noFill/>
            </a:ln>
          </c:spPr>
          <c:invertIfNegative val="0"/>
          <c:cat>
            <c:strRef>
              <c:f>'CONTABILIDAD CONT-IND2'!$B$27:$B$38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'CONTABILIDAD CONT-IND2'!$D$27:$D$38</c:f>
              <c:numCache>
                <c:formatCode>0%</c:formatCode>
                <c:ptCount val="12"/>
                <c:pt idx="0">
                  <c:v>1</c:v>
                </c:pt>
                <c:pt idx="3">
                  <c:v>1</c:v>
                </c:pt>
                <c:pt idx="6">
                  <c:v>1</c:v>
                </c:pt>
                <c:pt idx="9">
                  <c:v>1</c:v>
                </c:pt>
              </c:numCache>
            </c:numRef>
          </c:val>
          <c:extLst>
            <c:ext xmlns:c16="http://schemas.microsoft.com/office/drawing/2014/chart" uri="{C3380CC4-5D6E-409C-BE32-E72D297353CC}">
              <c16:uniqueId val="{00000001-B26D-4717-839E-9E693EAF6C05}"/>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'CONTABILIDAD CONT-IND2'!$E$26</c:f>
              <c:strCache>
                <c:ptCount val="1"/>
                <c:pt idx="0">
                  <c:v>Meta Objetivo</c:v>
                </c:pt>
              </c:strCache>
            </c:strRef>
          </c:tx>
          <c:spPr>
            <a:ln w="38100">
              <a:solidFill>
                <a:srgbClr val="FFD320"/>
              </a:solidFill>
              <a:prstDash val="solid"/>
            </a:ln>
          </c:spPr>
          <c:marker>
            <c:symbol val="none"/>
          </c:marker>
          <c:cat>
            <c:strRef>
              <c:f>'CONTABILIDAD CONT-IND2'!$B$27:$B$38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'CONTABILIDAD CONT-IND2'!$E$27:$E$38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B26D-4717-839E-9E693EAF6C05}"/>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'PRESUPUESTO PRE-IND1'!$C$26</c:f>
              <c:strCache>
                <c:ptCount val="1"/>
                <c:pt idx="0">
                  <c:v>Datos</c:v>
                </c:pt>
              </c:strCache>
            </c:strRef>
          </c:tx>
          <c:spPr>
            <a:solidFill>
              <a:srgbClr val="004586"/>
            </a:solidFill>
            <a:ln w="25400">
              <a:noFill/>
            </a:ln>
          </c:spPr>
          <c:invertIfNegative val="0"/>
          <c:cat>
            <c:strRef>
              <c:f>'PRESUPUESTO PRE-IND1'!$B$27:$B$38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'PRESUPUESTO PRE-IND1'!$C$27:$C$38</c:f>
              <c:numCache>
                <c:formatCode>0%</c:formatCode>
                <c:ptCount val="12"/>
                <c:pt idx="0">
                  <c:v>0.10760941279964811</c:v>
                </c:pt>
                <c:pt idx="3">
                  <c:v>0.17474598636463601</c:v>
                </c:pt>
                <c:pt idx="6">
                  <c:v>0.38728832197053004</c:v>
                </c:pt>
                <c:pt idx="9">
                  <c:v>0.75317791950736745</c:v>
                </c:pt>
              </c:numCache>
            </c:numRef>
          </c:val>
          <c:extLst>
            <c:ext xmlns:c16="http://schemas.microsoft.com/office/drawing/2014/chart" uri="{C3380CC4-5D6E-409C-BE32-E72D297353CC}">
              <c16:uniqueId val="{00000000-305D-4DA4-AD77-F90957A6DF9B}"/>
            </c:ext>
          </c:extLst>
        </c:ser>
        <c:ser>
          <c:idx val="1"/>
          <c:order val="1"/>
          <c:tx>
            <c:strRef>
              <c:f>'PRESUPUESTO PRE-IND1'!$D$26</c:f>
              <c:strCache>
                <c:ptCount val="1"/>
                <c:pt idx="0">
                  <c:v>Meta Vigencia</c:v>
                </c:pt>
              </c:strCache>
            </c:strRef>
          </c:tx>
          <c:spPr>
            <a:solidFill>
              <a:srgbClr val="FF420E"/>
            </a:solidFill>
            <a:ln w="25400">
              <a:noFill/>
            </a:ln>
          </c:spPr>
          <c:invertIfNegative val="0"/>
          <c:cat>
            <c:strRef>
              <c:f>'PRESUPUESTO PRE-IND1'!$B$27:$B$38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'PRESUPUESTO PRE-IND1'!$D$27:$D$38</c:f>
              <c:numCache>
                <c:formatCode>0%</c:formatCode>
                <c:ptCount val="12"/>
                <c:pt idx="0">
                  <c:v>0</c:v>
                </c:pt>
                <c:pt idx="3">
                  <c:v>0</c:v>
                </c:pt>
                <c:pt idx="6">
                  <c:v>0</c:v>
                </c:pt>
                <c:pt idx="9">
                  <c:v>0</c:v>
                </c:pt>
              </c:numCache>
            </c:numRef>
          </c:val>
          <c:extLst>
            <c:ext xmlns:c16="http://schemas.microsoft.com/office/drawing/2014/chart" uri="{C3380CC4-5D6E-409C-BE32-E72D297353CC}">
              <c16:uniqueId val="{00000001-305D-4DA4-AD77-F90957A6DF9B}"/>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'PRESUPUESTO PRE-IND1'!$E$26</c:f>
              <c:strCache>
                <c:ptCount val="1"/>
                <c:pt idx="0">
                  <c:v>Meta Objetivo</c:v>
                </c:pt>
              </c:strCache>
            </c:strRef>
          </c:tx>
          <c:spPr>
            <a:ln w="38100">
              <a:solidFill>
                <a:srgbClr val="FFD320"/>
              </a:solidFill>
              <a:prstDash val="solid"/>
            </a:ln>
          </c:spPr>
          <c:marker>
            <c:symbol val="none"/>
          </c:marker>
          <c:cat>
            <c:strRef>
              <c:f>'PRESUPUESTO PRE-IND1'!$B$27:$B$38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'PRESUPUESTO PRE-IND1'!$E$27:$E$38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305D-4DA4-AD77-F90957A6DF9B}"/>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'PRESUPUESTO PRE-IND2'!$C$26</c:f>
              <c:strCache>
                <c:ptCount val="1"/>
                <c:pt idx="0">
                  <c:v>Datos</c:v>
                </c:pt>
              </c:strCache>
            </c:strRef>
          </c:tx>
          <c:spPr>
            <a:solidFill>
              <a:srgbClr val="004586"/>
            </a:solidFill>
            <a:ln w="25400">
              <a:noFill/>
            </a:ln>
          </c:spPr>
          <c:invertIfNegative val="0"/>
          <c:cat>
            <c:strRef>
              <c:f>'PRESUPUESTO PRE-IND2'!$B$27:$B$38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'PRESUPUESTO PRE-IND2'!$C$27:$C$38</c:f>
              <c:numCache>
                <c:formatCode>0%</c:formatCode>
                <c:ptCount val="12"/>
                <c:pt idx="0">
                  <c:v>0.14215966571365735</c:v>
                </c:pt>
                <c:pt idx="3">
                  <c:v>0.38060259511765998</c:v>
                </c:pt>
                <c:pt idx="6">
                  <c:v>0.81315152848031669</c:v>
                </c:pt>
                <c:pt idx="9">
                  <c:v>1.0270508027270728</c:v>
                </c:pt>
              </c:numCache>
            </c:numRef>
          </c:val>
          <c:extLst>
            <c:ext xmlns:c16="http://schemas.microsoft.com/office/drawing/2014/chart" uri="{C3380CC4-5D6E-409C-BE32-E72D297353CC}">
              <c16:uniqueId val="{00000000-BDB6-4AFF-920F-5295A15A80C1}"/>
            </c:ext>
          </c:extLst>
        </c:ser>
        <c:ser>
          <c:idx val="1"/>
          <c:order val="1"/>
          <c:tx>
            <c:strRef>
              <c:f>'PRESUPUESTO PRE-IND2'!$D$26</c:f>
              <c:strCache>
                <c:ptCount val="1"/>
                <c:pt idx="0">
                  <c:v>Meta Vigencia</c:v>
                </c:pt>
              </c:strCache>
            </c:strRef>
          </c:tx>
          <c:spPr>
            <a:solidFill>
              <a:srgbClr val="FF420E"/>
            </a:solidFill>
            <a:ln w="25400">
              <a:noFill/>
            </a:ln>
          </c:spPr>
          <c:invertIfNegative val="0"/>
          <c:cat>
            <c:strRef>
              <c:f>'PRESUPUESTO PRE-IND2'!$B$27:$B$38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'PRESUPUESTO PRE-IND2'!$D$27:$D$38</c:f>
              <c:numCache>
                <c:formatCode>0%</c:formatCode>
                <c:ptCount val="12"/>
                <c:pt idx="0">
                  <c:v>0</c:v>
                </c:pt>
                <c:pt idx="3">
                  <c:v>0</c:v>
                </c:pt>
                <c:pt idx="6">
                  <c:v>0</c:v>
                </c:pt>
                <c:pt idx="9">
                  <c:v>0</c:v>
                </c:pt>
              </c:numCache>
            </c:numRef>
          </c:val>
          <c:extLst>
            <c:ext xmlns:c16="http://schemas.microsoft.com/office/drawing/2014/chart" uri="{C3380CC4-5D6E-409C-BE32-E72D297353CC}">
              <c16:uniqueId val="{00000001-BDB6-4AFF-920F-5295A15A80C1}"/>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'PRESUPUESTO PRE-IND2'!$E$26</c:f>
              <c:strCache>
                <c:ptCount val="1"/>
                <c:pt idx="0">
                  <c:v>Meta Objetivo</c:v>
                </c:pt>
              </c:strCache>
            </c:strRef>
          </c:tx>
          <c:spPr>
            <a:ln w="38100">
              <a:solidFill>
                <a:srgbClr val="FFD320"/>
              </a:solidFill>
              <a:prstDash val="solid"/>
            </a:ln>
          </c:spPr>
          <c:marker>
            <c:symbol val="none"/>
          </c:marker>
          <c:cat>
            <c:strRef>
              <c:f>'PRESUPUESTO PRE-IND2'!$B$27:$B$38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'PRESUPUESTO PRE-IND2'!$E$27:$E$38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BDB6-4AFF-920F-5295A15A80C1}"/>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'PROYECTOS GPRO-IND1'!$C$26</c:f>
              <c:strCache>
                <c:ptCount val="1"/>
                <c:pt idx="0">
                  <c:v>Datos</c:v>
                </c:pt>
              </c:strCache>
            </c:strRef>
          </c:tx>
          <c:spPr>
            <a:solidFill>
              <a:srgbClr val="004586"/>
            </a:solidFill>
            <a:ln w="25400">
              <a:noFill/>
            </a:ln>
          </c:spPr>
          <c:invertIfNegative val="0"/>
          <c:cat>
            <c:strRef>
              <c:f>'PROYECTOS GPRO-IND1'!$B$27:$B$38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'PROYECTOS GPRO-IND1'!$C$27:$C$38</c:f>
              <c:numCache>
                <c:formatCode>0%</c:formatCode>
                <c:ptCount val="12"/>
                <c:pt idx="0">
                  <c:v>1.3414798765057192</c:v>
                </c:pt>
                <c:pt idx="3">
                  <c:v>0.66593271603684523</c:v>
                </c:pt>
                <c:pt idx="6">
                  <c:v>0.63096866985629474</c:v>
                </c:pt>
                <c:pt idx="9">
                  <c:v>20.622483438685208</c:v>
                </c:pt>
              </c:numCache>
            </c:numRef>
          </c:val>
          <c:extLst>
            <c:ext xmlns:c16="http://schemas.microsoft.com/office/drawing/2014/chart" uri="{C3380CC4-5D6E-409C-BE32-E72D297353CC}">
              <c16:uniqueId val="{00000000-70FB-4BEE-BA72-5F13A7A1F1D4}"/>
            </c:ext>
          </c:extLst>
        </c:ser>
        <c:ser>
          <c:idx val="1"/>
          <c:order val="1"/>
          <c:tx>
            <c:strRef>
              <c:f>'PROYECTOS GPRO-IND1'!$D$26</c:f>
              <c:strCache>
                <c:ptCount val="1"/>
                <c:pt idx="0">
                  <c:v>Meta Vigencia</c:v>
                </c:pt>
              </c:strCache>
            </c:strRef>
          </c:tx>
          <c:spPr>
            <a:solidFill>
              <a:srgbClr val="FF420E"/>
            </a:solidFill>
            <a:ln w="25400">
              <a:noFill/>
            </a:ln>
          </c:spPr>
          <c:invertIfNegative val="0"/>
          <c:cat>
            <c:strRef>
              <c:f>'PROYECTOS GPRO-IND1'!$B$27:$B$38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'PROYECTOS GPRO-IND1'!$D$27:$D$38</c:f>
              <c:numCache>
                <c:formatCode>0%</c:formatCode>
                <c:ptCount val="12"/>
                <c:pt idx="0">
                  <c:v>1</c:v>
                </c:pt>
                <c:pt idx="3">
                  <c:v>1</c:v>
                </c:pt>
                <c:pt idx="6">
                  <c:v>1</c:v>
                </c:pt>
                <c:pt idx="9">
                  <c:v>1</c:v>
                </c:pt>
              </c:numCache>
            </c:numRef>
          </c:val>
          <c:extLst>
            <c:ext xmlns:c16="http://schemas.microsoft.com/office/drawing/2014/chart" uri="{C3380CC4-5D6E-409C-BE32-E72D297353CC}">
              <c16:uniqueId val="{00000001-70FB-4BEE-BA72-5F13A7A1F1D4}"/>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'PROYECTOS GPRO-IND1'!$E$26</c:f>
              <c:strCache>
                <c:ptCount val="1"/>
                <c:pt idx="0">
                  <c:v>Meta Objetivo</c:v>
                </c:pt>
              </c:strCache>
            </c:strRef>
          </c:tx>
          <c:spPr>
            <a:ln w="38100">
              <a:solidFill>
                <a:srgbClr val="FFD320"/>
              </a:solidFill>
              <a:prstDash val="solid"/>
            </a:ln>
          </c:spPr>
          <c:marker>
            <c:symbol val="none"/>
          </c:marker>
          <c:cat>
            <c:strRef>
              <c:f>'PROYECTOS GPRO-IND1'!$B$27:$B$38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'PROYECTOS GPRO-IND1'!$E$27:$E$38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70FB-4BEE-BA72-5F13A7A1F1D4}"/>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'PROYECTOS GPRO-IND2'!$C$26</c:f>
              <c:strCache>
                <c:ptCount val="1"/>
                <c:pt idx="0">
                  <c:v>Datos</c:v>
                </c:pt>
              </c:strCache>
            </c:strRef>
          </c:tx>
          <c:spPr>
            <a:solidFill>
              <a:srgbClr val="004586"/>
            </a:solidFill>
            <a:ln w="25400">
              <a:noFill/>
            </a:ln>
          </c:spPr>
          <c:invertIfNegative val="0"/>
          <c:cat>
            <c:strRef>
              <c:f>'PROYECTOS GPRO-IND2'!$B$27:$B$38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'PROYECTOS GPRO-IND2'!$C$27:$C$38</c:f>
              <c:numCache>
                <c:formatCode>0%</c:formatCode>
                <c:ptCount val="12"/>
                <c:pt idx="0">
                  <c:v>1</c:v>
                </c:pt>
                <c:pt idx="3">
                  <c:v>0</c:v>
                </c:pt>
                <c:pt idx="6">
                  <c:v>0</c:v>
                </c:pt>
                <c:pt idx="9">
                  <c:v>1.5</c:v>
                </c:pt>
              </c:numCache>
            </c:numRef>
          </c:val>
          <c:extLst>
            <c:ext xmlns:c16="http://schemas.microsoft.com/office/drawing/2014/chart" uri="{C3380CC4-5D6E-409C-BE32-E72D297353CC}">
              <c16:uniqueId val="{00000000-2DF3-4E45-BFDE-0A637C9AEA27}"/>
            </c:ext>
          </c:extLst>
        </c:ser>
        <c:ser>
          <c:idx val="1"/>
          <c:order val="1"/>
          <c:tx>
            <c:strRef>
              <c:f>'PROYECTOS GPRO-IND2'!$D$26</c:f>
              <c:strCache>
                <c:ptCount val="1"/>
                <c:pt idx="0">
                  <c:v>Meta Vigencia</c:v>
                </c:pt>
              </c:strCache>
            </c:strRef>
          </c:tx>
          <c:spPr>
            <a:solidFill>
              <a:srgbClr val="FF420E"/>
            </a:solidFill>
            <a:ln w="25400">
              <a:noFill/>
            </a:ln>
          </c:spPr>
          <c:invertIfNegative val="0"/>
          <c:cat>
            <c:strRef>
              <c:f>'PROYECTOS GPRO-IND2'!$B$27:$B$38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'PROYECTOS GPRO-IND2'!$D$27:$D$38</c:f>
              <c:numCache>
                <c:formatCode>0%</c:formatCode>
                <c:ptCount val="12"/>
                <c:pt idx="0">
                  <c:v>1</c:v>
                </c:pt>
                <c:pt idx="3">
                  <c:v>1</c:v>
                </c:pt>
                <c:pt idx="6">
                  <c:v>1</c:v>
                </c:pt>
                <c:pt idx="9">
                  <c:v>1</c:v>
                </c:pt>
              </c:numCache>
            </c:numRef>
          </c:val>
          <c:extLst>
            <c:ext xmlns:c16="http://schemas.microsoft.com/office/drawing/2014/chart" uri="{C3380CC4-5D6E-409C-BE32-E72D297353CC}">
              <c16:uniqueId val="{00000001-2DF3-4E45-BFDE-0A637C9AEA27}"/>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'PROYECTOS GPRO-IND2'!$E$26</c:f>
              <c:strCache>
                <c:ptCount val="1"/>
                <c:pt idx="0">
                  <c:v>Meta Objetivo</c:v>
                </c:pt>
              </c:strCache>
            </c:strRef>
          </c:tx>
          <c:spPr>
            <a:ln w="38100">
              <a:solidFill>
                <a:srgbClr val="FFD320"/>
              </a:solidFill>
              <a:prstDash val="solid"/>
            </a:ln>
          </c:spPr>
          <c:marker>
            <c:symbol val="none"/>
          </c:marker>
          <c:cat>
            <c:strRef>
              <c:f>'PROYECTOS GPRO-IND2'!$B$27:$B$38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'PROYECTOS GPRO-IND2'!$E$27:$E$38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2DF3-4E45-BFDE-0A637C9AEA27}"/>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'PROYECTOS GPRO-IND3'!$C$26</c:f>
              <c:strCache>
                <c:ptCount val="1"/>
                <c:pt idx="0">
                  <c:v>Datos</c:v>
                </c:pt>
              </c:strCache>
            </c:strRef>
          </c:tx>
          <c:spPr>
            <a:solidFill>
              <a:srgbClr val="004586"/>
            </a:solidFill>
            <a:ln w="25400">
              <a:noFill/>
            </a:ln>
          </c:spPr>
          <c:invertIfNegative val="0"/>
          <c:cat>
            <c:strRef>
              <c:f>'PROYECTOS GPRO-IND3'!$B$27:$B$38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'PROYECTOS GPRO-IND3'!$C$27:$C$38</c:f>
              <c:numCache>
                <c:formatCode>0%</c:formatCode>
                <c:ptCount val="12"/>
                <c:pt idx="0">
                  <c:v>0.16</c:v>
                </c:pt>
                <c:pt idx="3">
                  <c:v>0</c:v>
                </c:pt>
                <c:pt idx="6">
                  <c:v>0.48</c:v>
                </c:pt>
                <c:pt idx="9">
                  <c:v>0</c:v>
                </c:pt>
              </c:numCache>
            </c:numRef>
          </c:val>
          <c:extLst>
            <c:ext xmlns:c16="http://schemas.microsoft.com/office/drawing/2014/chart" uri="{C3380CC4-5D6E-409C-BE32-E72D297353CC}">
              <c16:uniqueId val="{00000000-36C0-4C1A-99A0-A6BB9CAA9DEF}"/>
            </c:ext>
          </c:extLst>
        </c:ser>
        <c:ser>
          <c:idx val="1"/>
          <c:order val="1"/>
          <c:tx>
            <c:strRef>
              <c:f>'PROYECTOS GPRO-IND3'!$D$26</c:f>
              <c:strCache>
                <c:ptCount val="1"/>
                <c:pt idx="0">
                  <c:v>Meta Vigencia</c:v>
                </c:pt>
              </c:strCache>
            </c:strRef>
          </c:tx>
          <c:spPr>
            <a:solidFill>
              <a:srgbClr val="FF420E"/>
            </a:solidFill>
            <a:ln w="25400">
              <a:noFill/>
            </a:ln>
          </c:spPr>
          <c:invertIfNegative val="0"/>
          <c:cat>
            <c:strRef>
              <c:f>'PROYECTOS GPRO-IND3'!$B$27:$B$38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'PROYECTOS GPRO-IND3'!$D$27:$D$38</c:f>
              <c:numCache>
                <c:formatCode>0%</c:formatCode>
                <c:ptCount val="12"/>
                <c:pt idx="0">
                  <c:v>0.5</c:v>
                </c:pt>
                <c:pt idx="3">
                  <c:v>0.5</c:v>
                </c:pt>
                <c:pt idx="6">
                  <c:v>0.5</c:v>
                </c:pt>
                <c:pt idx="9">
                  <c:v>0.5</c:v>
                </c:pt>
              </c:numCache>
            </c:numRef>
          </c:val>
          <c:extLst>
            <c:ext xmlns:c16="http://schemas.microsoft.com/office/drawing/2014/chart" uri="{C3380CC4-5D6E-409C-BE32-E72D297353CC}">
              <c16:uniqueId val="{00000001-36C0-4C1A-99A0-A6BB9CAA9DEF}"/>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'PROYECTOS GPRO-IND3'!$E$26</c:f>
              <c:strCache>
                <c:ptCount val="1"/>
                <c:pt idx="0">
                  <c:v>Meta Objetivo</c:v>
                </c:pt>
              </c:strCache>
            </c:strRef>
          </c:tx>
          <c:spPr>
            <a:ln w="38100">
              <a:solidFill>
                <a:srgbClr val="FFD320"/>
              </a:solidFill>
              <a:prstDash val="solid"/>
            </a:ln>
          </c:spPr>
          <c:marker>
            <c:symbol val="none"/>
          </c:marker>
          <c:cat>
            <c:strRef>
              <c:f>'PROYECTOS GPRO-IND3'!$B$27:$B$38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'PROYECTOS GPRO-IND3'!$E$27:$E$38</c:f>
              <c:numCache>
                <c:formatCode>0%</c:formatCode>
                <c:ptCount val="12"/>
                <c:pt idx="0">
                  <c:v>0.5</c:v>
                </c:pt>
                <c:pt idx="1">
                  <c:v>0.5</c:v>
                </c:pt>
                <c:pt idx="2">
                  <c:v>0.5</c:v>
                </c:pt>
                <c:pt idx="3">
                  <c:v>0.5</c:v>
                </c:pt>
                <c:pt idx="4">
                  <c:v>0.5</c:v>
                </c:pt>
                <c:pt idx="5">
                  <c:v>0.5</c:v>
                </c:pt>
                <c:pt idx="6">
                  <c:v>0.5</c:v>
                </c:pt>
                <c:pt idx="7">
                  <c:v>0.5</c:v>
                </c:pt>
                <c:pt idx="8">
                  <c:v>0.5</c:v>
                </c:pt>
                <c:pt idx="9">
                  <c:v>0.5</c:v>
                </c:pt>
                <c:pt idx="10">
                  <c:v>0.5</c:v>
                </c:pt>
                <c:pt idx="11">
                  <c:v>0</c:v>
                </c:pt>
              </c:numCache>
            </c:numRef>
          </c:val>
          <c:smooth val="0"/>
          <c:extLst>
            <c:ext xmlns:c16="http://schemas.microsoft.com/office/drawing/2014/chart" uri="{C3380CC4-5D6E-409C-BE32-E72D297353CC}">
              <c16:uniqueId val="{00000002-36C0-4C1A-99A0-A6BB9CAA9DEF}"/>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'PROYECTOS GPRO-IND4'!$C$26</c:f>
              <c:strCache>
                <c:ptCount val="1"/>
                <c:pt idx="0">
                  <c:v>Datos</c:v>
                </c:pt>
              </c:strCache>
            </c:strRef>
          </c:tx>
          <c:spPr>
            <a:solidFill>
              <a:srgbClr val="004586"/>
            </a:solidFill>
            <a:ln w="25400">
              <a:noFill/>
            </a:ln>
          </c:spPr>
          <c:invertIfNegative val="0"/>
          <c:cat>
            <c:strRef>
              <c:f>'PROYECTOS GPRO-IND4'!$B$27:$B$38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'PROYECTOS GPRO-IND4'!$C$27:$C$38</c:f>
              <c:numCache>
                <c:formatCode>0%</c:formatCode>
                <c:ptCount val="12"/>
                <c:pt idx="0">
                  <c:v>0.98383160463697372</c:v>
                </c:pt>
                <c:pt idx="3">
                  <c:v>0.50257129499766251</c:v>
                </c:pt>
                <c:pt idx="6">
                  <c:v>5.4543886264580973E-3</c:v>
                </c:pt>
                <c:pt idx="9">
                  <c:v>0.7480822716006108</c:v>
                </c:pt>
              </c:numCache>
            </c:numRef>
          </c:val>
          <c:extLst>
            <c:ext xmlns:c16="http://schemas.microsoft.com/office/drawing/2014/chart" uri="{C3380CC4-5D6E-409C-BE32-E72D297353CC}">
              <c16:uniqueId val="{00000000-673C-42C9-B8F4-9A8D507F287C}"/>
            </c:ext>
          </c:extLst>
        </c:ser>
        <c:ser>
          <c:idx val="1"/>
          <c:order val="1"/>
          <c:tx>
            <c:strRef>
              <c:f>'PROYECTOS GPRO-IND4'!$D$26</c:f>
              <c:strCache>
                <c:ptCount val="1"/>
                <c:pt idx="0">
                  <c:v>Meta Vigencia</c:v>
                </c:pt>
              </c:strCache>
            </c:strRef>
          </c:tx>
          <c:spPr>
            <a:solidFill>
              <a:srgbClr val="FF420E"/>
            </a:solidFill>
            <a:ln w="25400">
              <a:noFill/>
            </a:ln>
          </c:spPr>
          <c:invertIfNegative val="0"/>
          <c:cat>
            <c:strRef>
              <c:f>'PROYECTOS GPRO-IND4'!$B$27:$B$38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'PROYECTOS GPRO-IND4'!$D$27:$D$38</c:f>
              <c:numCache>
                <c:formatCode>0%</c:formatCode>
                <c:ptCount val="12"/>
                <c:pt idx="0">
                  <c:v>1</c:v>
                </c:pt>
                <c:pt idx="3">
                  <c:v>1</c:v>
                </c:pt>
                <c:pt idx="6">
                  <c:v>1</c:v>
                </c:pt>
                <c:pt idx="9">
                  <c:v>1</c:v>
                </c:pt>
              </c:numCache>
            </c:numRef>
          </c:val>
          <c:extLst>
            <c:ext xmlns:c16="http://schemas.microsoft.com/office/drawing/2014/chart" uri="{C3380CC4-5D6E-409C-BE32-E72D297353CC}">
              <c16:uniqueId val="{00000001-673C-42C9-B8F4-9A8D507F287C}"/>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'PROYECTOS GPRO-IND4'!$E$26</c:f>
              <c:strCache>
                <c:ptCount val="1"/>
                <c:pt idx="0">
                  <c:v>Meta Objetivo</c:v>
                </c:pt>
              </c:strCache>
            </c:strRef>
          </c:tx>
          <c:spPr>
            <a:ln w="38100">
              <a:solidFill>
                <a:srgbClr val="FFD320"/>
              </a:solidFill>
              <a:prstDash val="solid"/>
            </a:ln>
          </c:spPr>
          <c:marker>
            <c:symbol val="none"/>
          </c:marker>
          <c:cat>
            <c:strRef>
              <c:f>'PROYECTOS GPRO-IND4'!$B$27:$B$38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'PROYECTOS GPRO-IND4'!$E$27:$E$38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673C-42C9-B8F4-9A8D507F287C}"/>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'PROYECTOS GPRO-IND5'!$C$26</c:f>
              <c:strCache>
                <c:ptCount val="1"/>
                <c:pt idx="0">
                  <c:v>Datos</c:v>
                </c:pt>
              </c:strCache>
            </c:strRef>
          </c:tx>
          <c:spPr>
            <a:solidFill>
              <a:srgbClr val="004586"/>
            </a:solidFill>
            <a:ln w="25400">
              <a:noFill/>
            </a:ln>
          </c:spPr>
          <c:invertIfNegative val="0"/>
          <c:cat>
            <c:strRef>
              <c:f>'PROYECTOS GPRO-IND5'!$B$27:$B$38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'PROYECTOS GPRO-IND5'!$C$27:$C$38</c:f>
              <c:numCache>
                <c:formatCode>0%</c:formatCode>
                <c:ptCount val="12"/>
                <c:pt idx="0">
                  <c:v>1</c:v>
                </c:pt>
                <c:pt idx="3">
                  <c:v>1</c:v>
                </c:pt>
                <c:pt idx="6">
                  <c:v>0</c:v>
                </c:pt>
                <c:pt idx="9">
                  <c:v>0.5</c:v>
                </c:pt>
              </c:numCache>
            </c:numRef>
          </c:val>
          <c:extLst>
            <c:ext xmlns:c16="http://schemas.microsoft.com/office/drawing/2014/chart" uri="{C3380CC4-5D6E-409C-BE32-E72D297353CC}">
              <c16:uniqueId val="{00000000-C0DD-4F5D-883E-3760388995DD}"/>
            </c:ext>
          </c:extLst>
        </c:ser>
        <c:ser>
          <c:idx val="1"/>
          <c:order val="1"/>
          <c:tx>
            <c:strRef>
              <c:f>'PROYECTOS GPRO-IND5'!$D$26</c:f>
              <c:strCache>
                <c:ptCount val="1"/>
                <c:pt idx="0">
                  <c:v>Meta Vigencia</c:v>
                </c:pt>
              </c:strCache>
            </c:strRef>
          </c:tx>
          <c:spPr>
            <a:solidFill>
              <a:srgbClr val="FF420E"/>
            </a:solidFill>
            <a:ln w="25400">
              <a:noFill/>
            </a:ln>
          </c:spPr>
          <c:invertIfNegative val="0"/>
          <c:cat>
            <c:strRef>
              <c:f>'PROYECTOS GPRO-IND5'!$B$27:$B$38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'PROYECTOS GPRO-IND5'!$D$27:$D$38</c:f>
              <c:numCache>
                <c:formatCode>0%</c:formatCode>
                <c:ptCount val="12"/>
                <c:pt idx="0">
                  <c:v>1</c:v>
                </c:pt>
                <c:pt idx="3">
                  <c:v>1</c:v>
                </c:pt>
                <c:pt idx="6">
                  <c:v>1</c:v>
                </c:pt>
                <c:pt idx="9">
                  <c:v>1</c:v>
                </c:pt>
              </c:numCache>
            </c:numRef>
          </c:val>
          <c:extLst>
            <c:ext xmlns:c16="http://schemas.microsoft.com/office/drawing/2014/chart" uri="{C3380CC4-5D6E-409C-BE32-E72D297353CC}">
              <c16:uniqueId val="{00000001-C0DD-4F5D-883E-3760388995DD}"/>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'PROYECTOS GPRO-IND5'!$E$26</c:f>
              <c:strCache>
                <c:ptCount val="1"/>
                <c:pt idx="0">
                  <c:v>Meta Objetivo</c:v>
                </c:pt>
              </c:strCache>
            </c:strRef>
          </c:tx>
          <c:spPr>
            <a:ln w="38100">
              <a:solidFill>
                <a:srgbClr val="FFD320"/>
              </a:solidFill>
              <a:prstDash val="solid"/>
            </a:ln>
          </c:spPr>
          <c:marker>
            <c:symbol val="none"/>
          </c:marker>
          <c:cat>
            <c:strRef>
              <c:f>'PROYECTOS GPRO-IND5'!$B$27:$B$38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'PROYECTOS GPRO-IND5'!$E$27:$E$38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C0DD-4F5D-883E-3760388995DD}"/>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'PROYECTOS GPRO-IND6'!$C$26</c:f>
              <c:strCache>
                <c:ptCount val="1"/>
                <c:pt idx="0">
                  <c:v>Datos</c:v>
                </c:pt>
              </c:strCache>
            </c:strRef>
          </c:tx>
          <c:spPr>
            <a:solidFill>
              <a:srgbClr val="004586"/>
            </a:solidFill>
            <a:ln w="25400">
              <a:noFill/>
            </a:ln>
          </c:spPr>
          <c:invertIfNegative val="0"/>
          <c:cat>
            <c:strRef>
              <c:f>'PROYECTOS GPRO-IND6'!$B$27:$B$38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'PROYECTOS GPRO-IND6'!$C$27:$C$38</c:f>
              <c:numCache>
                <c:formatCode>0%</c:formatCode>
                <c:ptCount val="12"/>
                <c:pt idx="0">
                  <c:v>0</c:v>
                </c:pt>
                <c:pt idx="3">
                  <c:v>0</c:v>
                </c:pt>
                <c:pt idx="6">
                  <c:v>0</c:v>
                </c:pt>
                <c:pt idx="9">
                  <c:v>0</c:v>
                </c:pt>
              </c:numCache>
            </c:numRef>
          </c:val>
          <c:extLst>
            <c:ext xmlns:c16="http://schemas.microsoft.com/office/drawing/2014/chart" uri="{C3380CC4-5D6E-409C-BE32-E72D297353CC}">
              <c16:uniqueId val="{00000000-622D-43DA-A008-A2330F633304}"/>
            </c:ext>
          </c:extLst>
        </c:ser>
        <c:ser>
          <c:idx val="1"/>
          <c:order val="1"/>
          <c:tx>
            <c:strRef>
              <c:f>'PROYECTOS GPRO-IND6'!$D$26</c:f>
              <c:strCache>
                <c:ptCount val="1"/>
                <c:pt idx="0">
                  <c:v>Meta Vigencia</c:v>
                </c:pt>
              </c:strCache>
            </c:strRef>
          </c:tx>
          <c:spPr>
            <a:solidFill>
              <a:srgbClr val="FF420E"/>
            </a:solidFill>
            <a:ln w="25400">
              <a:noFill/>
            </a:ln>
          </c:spPr>
          <c:invertIfNegative val="0"/>
          <c:cat>
            <c:strRef>
              <c:f>'PROYECTOS GPRO-IND6'!$B$27:$B$38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'PROYECTOS GPRO-IND6'!$D$27:$D$38</c:f>
              <c:numCache>
                <c:formatCode>0%</c:formatCode>
                <c:ptCount val="12"/>
                <c:pt idx="0">
                  <c:v>0.4</c:v>
                </c:pt>
                <c:pt idx="3">
                  <c:v>0.4</c:v>
                </c:pt>
                <c:pt idx="6">
                  <c:v>0.4</c:v>
                </c:pt>
                <c:pt idx="9">
                  <c:v>0.4</c:v>
                </c:pt>
              </c:numCache>
            </c:numRef>
          </c:val>
          <c:extLst>
            <c:ext xmlns:c16="http://schemas.microsoft.com/office/drawing/2014/chart" uri="{C3380CC4-5D6E-409C-BE32-E72D297353CC}">
              <c16:uniqueId val="{00000001-622D-43DA-A008-A2330F633304}"/>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'PROYECTOS GPRO-IND6'!$E$26</c:f>
              <c:strCache>
                <c:ptCount val="1"/>
                <c:pt idx="0">
                  <c:v>Meta Objetivo</c:v>
                </c:pt>
              </c:strCache>
            </c:strRef>
          </c:tx>
          <c:spPr>
            <a:ln w="38100">
              <a:solidFill>
                <a:srgbClr val="FFD320"/>
              </a:solidFill>
              <a:prstDash val="solid"/>
            </a:ln>
          </c:spPr>
          <c:marker>
            <c:symbol val="none"/>
          </c:marker>
          <c:cat>
            <c:strRef>
              <c:f>'PROYECTOS GPRO-IND6'!$B$27:$B$38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'PROYECTOS GPRO-IND6'!$E$27:$E$38</c:f>
              <c:numCache>
                <c:formatCode>0%</c:formatCode>
                <c:ptCount val="12"/>
                <c:pt idx="0">
                  <c:v>0.4</c:v>
                </c:pt>
                <c:pt idx="1">
                  <c:v>0.4</c:v>
                </c:pt>
                <c:pt idx="2">
                  <c:v>0.4</c:v>
                </c:pt>
                <c:pt idx="3">
                  <c:v>0.4</c:v>
                </c:pt>
                <c:pt idx="4">
                  <c:v>0.4</c:v>
                </c:pt>
                <c:pt idx="5">
                  <c:v>0.4</c:v>
                </c:pt>
                <c:pt idx="6">
                  <c:v>0.4</c:v>
                </c:pt>
                <c:pt idx="7">
                  <c:v>0.4</c:v>
                </c:pt>
                <c:pt idx="8">
                  <c:v>0.4</c:v>
                </c:pt>
                <c:pt idx="9">
                  <c:v>0.4</c:v>
                </c:pt>
                <c:pt idx="10">
                  <c:v>0.4</c:v>
                </c:pt>
                <c:pt idx="11">
                  <c:v>0</c:v>
                </c:pt>
              </c:numCache>
            </c:numRef>
          </c:val>
          <c:smooth val="0"/>
          <c:extLst>
            <c:ext xmlns:c16="http://schemas.microsoft.com/office/drawing/2014/chart" uri="{C3380CC4-5D6E-409C-BE32-E72D297353CC}">
              <c16:uniqueId val="{00000002-622D-43DA-A008-A2330F633304}"/>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'T. HUMANO TH-IND1'!$C$26</c:f>
              <c:strCache>
                <c:ptCount val="1"/>
                <c:pt idx="0">
                  <c:v>Datos</c:v>
                </c:pt>
              </c:strCache>
            </c:strRef>
          </c:tx>
          <c:spPr>
            <a:solidFill>
              <a:srgbClr val="004586"/>
            </a:solidFill>
            <a:ln w="25400">
              <a:noFill/>
            </a:ln>
          </c:spPr>
          <c:invertIfNegative val="0"/>
          <c:cat>
            <c:strRef>
              <c:f>'T. HUMANO TH-IND1'!$B$27:$B$38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'T. HUMANO TH-IND1'!$C$27:$C$38</c:f>
              <c:numCache>
                <c:formatCode>0%</c:formatCode>
                <c:ptCount val="12"/>
                <c:pt idx="0">
                  <c:v>1</c:v>
                </c:pt>
                <c:pt idx="3">
                  <c:v>0.33333333333333331</c:v>
                </c:pt>
                <c:pt idx="6">
                  <c:v>0</c:v>
                </c:pt>
                <c:pt idx="9">
                  <c:v>1</c:v>
                </c:pt>
              </c:numCache>
            </c:numRef>
          </c:val>
          <c:extLst>
            <c:ext xmlns:c16="http://schemas.microsoft.com/office/drawing/2014/chart" uri="{C3380CC4-5D6E-409C-BE32-E72D297353CC}">
              <c16:uniqueId val="{00000000-7CCF-40E1-AB81-9A95BB82F644}"/>
            </c:ext>
          </c:extLst>
        </c:ser>
        <c:ser>
          <c:idx val="1"/>
          <c:order val="1"/>
          <c:tx>
            <c:strRef>
              <c:f>'T. HUMANO TH-IND1'!$D$26</c:f>
              <c:strCache>
                <c:ptCount val="1"/>
                <c:pt idx="0">
                  <c:v>Meta Vigencia</c:v>
                </c:pt>
              </c:strCache>
            </c:strRef>
          </c:tx>
          <c:spPr>
            <a:solidFill>
              <a:srgbClr val="FF420E"/>
            </a:solidFill>
            <a:ln w="25400">
              <a:noFill/>
            </a:ln>
          </c:spPr>
          <c:invertIfNegative val="0"/>
          <c:cat>
            <c:strRef>
              <c:f>'T. HUMANO TH-IND1'!$B$27:$B$38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'T. HUMANO TH-IND1'!$D$27:$D$38</c:f>
              <c:numCache>
                <c:formatCode>0%</c:formatCode>
                <c:ptCount val="12"/>
                <c:pt idx="0">
                  <c:v>0.25</c:v>
                </c:pt>
                <c:pt idx="3">
                  <c:v>0.25</c:v>
                </c:pt>
                <c:pt idx="6">
                  <c:v>0.25</c:v>
                </c:pt>
                <c:pt idx="9">
                  <c:v>0.25</c:v>
                </c:pt>
              </c:numCache>
            </c:numRef>
          </c:val>
          <c:extLst>
            <c:ext xmlns:c16="http://schemas.microsoft.com/office/drawing/2014/chart" uri="{C3380CC4-5D6E-409C-BE32-E72D297353CC}">
              <c16:uniqueId val="{00000001-7CCF-40E1-AB81-9A95BB82F644}"/>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'T. HUMANO TH-IND1'!$E$26</c:f>
              <c:strCache>
                <c:ptCount val="1"/>
                <c:pt idx="0">
                  <c:v>Meta Objetivo</c:v>
                </c:pt>
              </c:strCache>
            </c:strRef>
          </c:tx>
          <c:spPr>
            <a:ln w="38100">
              <a:solidFill>
                <a:srgbClr val="FFD320"/>
              </a:solidFill>
              <a:prstDash val="solid"/>
            </a:ln>
          </c:spPr>
          <c:marker>
            <c:symbol val="none"/>
          </c:marker>
          <c:cat>
            <c:strRef>
              <c:f>'T. HUMANO TH-IND1'!$B$27:$B$38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'T. HUMANO TH-IND1'!$E$27:$E$38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7CCF-40E1-AB81-9A95BB82F644}"/>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'T. HUMANO TH-IND2'!$C$26</c:f>
              <c:strCache>
                <c:ptCount val="1"/>
                <c:pt idx="0">
                  <c:v>Datos</c:v>
                </c:pt>
              </c:strCache>
            </c:strRef>
          </c:tx>
          <c:spPr>
            <a:solidFill>
              <a:srgbClr val="004586"/>
            </a:solidFill>
            <a:ln w="25400">
              <a:noFill/>
            </a:ln>
          </c:spPr>
          <c:invertIfNegative val="0"/>
          <c:cat>
            <c:strRef>
              <c:f>'T. HUMANO TH-IND2'!$B$27:$B$38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'T. HUMANO TH-IND2'!$C$27:$C$38</c:f>
              <c:numCache>
                <c:formatCode>0%</c:formatCode>
                <c:ptCount val="12"/>
                <c:pt idx="0">
                  <c:v>1</c:v>
                </c:pt>
                <c:pt idx="3">
                  <c:v>1</c:v>
                </c:pt>
                <c:pt idx="6">
                  <c:v>1</c:v>
                </c:pt>
                <c:pt idx="9">
                  <c:v>0.66666666666666663</c:v>
                </c:pt>
              </c:numCache>
            </c:numRef>
          </c:val>
          <c:extLst>
            <c:ext xmlns:c16="http://schemas.microsoft.com/office/drawing/2014/chart" uri="{C3380CC4-5D6E-409C-BE32-E72D297353CC}">
              <c16:uniqueId val="{00000000-73D2-43CD-BE4D-0F8820836C25}"/>
            </c:ext>
          </c:extLst>
        </c:ser>
        <c:ser>
          <c:idx val="1"/>
          <c:order val="1"/>
          <c:tx>
            <c:strRef>
              <c:f>'T. HUMANO TH-IND2'!$D$26</c:f>
              <c:strCache>
                <c:ptCount val="1"/>
                <c:pt idx="0">
                  <c:v>Meta Vigencia</c:v>
                </c:pt>
              </c:strCache>
            </c:strRef>
          </c:tx>
          <c:spPr>
            <a:solidFill>
              <a:srgbClr val="FF420E"/>
            </a:solidFill>
            <a:ln w="25400">
              <a:noFill/>
            </a:ln>
          </c:spPr>
          <c:invertIfNegative val="0"/>
          <c:cat>
            <c:strRef>
              <c:f>'T. HUMANO TH-IND2'!$B$27:$B$38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'T. HUMANO TH-IND2'!$D$27:$D$38</c:f>
              <c:numCache>
                <c:formatCode>0%</c:formatCode>
                <c:ptCount val="12"/>
                <c:pt idx="0">
                  <c:v>0.25</c:v>
                </c:pt>
                <c:pt idx="3">
                  <c:v>0.25</c:v>
                </c:pt>
                <c:pt idx="6">
                  <c:v>0.25</c:v>
                </c:pt>
                <c:pt idx="9">
                  <c:v>0.25</c:v>
                </c:pt>
              </c:numCache>
            </c:numRef>
          </c:val>
          <c:extLst>
            <c:ext xmlns:c16="http://schemas.microsoft.com/office/drawing/2014/chart" uri="{C3380CC4-5D6E-409C-BE32-E72D297353CC}">
              <c16:uniqueId val="{00000001-73D2-43CD-BE4D-0F8820836C25}"/>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'T. HUMANO TH-IND2'!$E$26</c:f>
              <c:strCache>
                <c:ptCount val="1"/>
                <c:pt idx="0">
                  <c:v>Meta Objetivo</c:v>
                </c:pt>
              </c:strCache>
            </c:strRef>
          </c:tx>
          <c:spPr>
            <a:ln w="38100">
              <a:solidFill>
                <a:srgbClr val="FFD320"/>
              </a:solidFill>
              <a:prstDash val="solid"/>
            </a:ln>
          </c:spPr>
          <c:marker>
            <c:symbol val="none"/>
          </c:marker>
          <c:cat>
            <c:strRef>
              <c:f>'T. HUMANO TH-IND2'!$B$27:$B$38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'T. HUMANO TH-IND2'!$E$27:$E$38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73D2-43CD-BE4D-0F8820836C25}"/>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'T. HUMANO TH-IND3'!$C$26</c:f>
              <c:strCache>
                <c:ptCount val="1"/>
                <c:pt idx="0">
                  <c:v>Datos</c:v>
                </c:pt>
              </c:strCache>
            </c:strRef>
          </c:tx>
          <c:spPr>
            <a:solidFill>
              <a:srgbClr val="004586"/>
            </a:solidFill>
            <a:ln w="25400">
              <a:noFill/>
            </a:ln>
          </c:spPr>
          <c:invertIfNegative val="0"/>
          <c:cat>
            <c:strRef>
              <c:f>'T. HUMANO TH-IND3'!$B$27:$B$38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'T. HUMANO TH-IND3'!$C$27:$C$38</c:f>
              <c:numCache>
                <c:formatCode>0%</c:formatCode>
                <c:ptCount val="12"/>
                <c:pt idx="0">
                  <c:v>0.88</c:v>
                </c:pt>
                <c:pt idx="3">
                  <c:v>0.91489361702127658</c:v>
                </c:pt>
                <c:pt idx="6">
                  <c:v>0.90909090909090906</c:v>
                </c:pt>
                <c:pt idx="9">
                  <c:v>0</c:v>
                </c:pt>
              </c:numCache>
            </c:numRef>
          </c:val>
          <c:extLst>
            <c:ext xmlns:c16="http://schemas.microsoft.com/office/drawing/2014/chart" uri="{C3380CC4-5D6E-409C-BE32-E72D297353CC}">
              <c16:uniqueId val="{00000000-2972-4F0D-ADA3-F50D038D98AF}"/>
            </c:ext>
          </c:extLst>
        </c:ser>
        <c:ser>
          <c:idx val="1"/>
          <c:order val="1"/>
          <c:tx>
            <c:strRef>
              <c:f>'T. HUMANO TH-IND3'!$D$26</c:f>
              <c:strCache>
                <c:ptCount val="1"/>
                <c:pt idx="0">
                  <c:v>Meta Vigencia</c:v>
                </c:pt>
              </c:strCache>
            </c:strRef>
          </c:tx>
          <c:spPr>
            <a:solidFill>
              <a:srgbClr val="FF420E"/>
            </a:solidFill>
            <a:ln w="25400">
              <a:noFill/>
            </a:ln>
          </c:spPr>
          <c:invertIfNegative val="0"/>
          <c:cat>
            <c:strRef>
              <c:f>'T. HUMANO TH-IND3'!$B$27:$B$38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'T. HUMANO TH-IND3'!$D$27:$D$38</c:f>
              <c:numCache>
                <c:formatCode>0%</c:formatCode>
                <c:ptCount val="12"/>
                <c:pt idx="0">
                  <c:v>0.7</c:v>
                </c:pt>
                <c:pt idx="3">
                  <c:v>0.7</c:v>
                </c:pt>
                <c:pt idx="6">
                  <c:v>0.7</c:v>
                </c:pt>
                <c:pt idx="9">
                  <c:v>0.7</c:v>
                </c:pt>
              </c:numCache>
            </c:numRef>
          </c:val>
          <c:extLst>
            <c:ext xmlns:c16="http://schemas.microsoft.com/office/drawing/2014/chart" uri="{C3380CC4-5D6E-409C-BE32-E72D297353CC}">
              <c16:uniqueId val="{00000001-2972-4F0D-ADA3-F50D038D98AF}"/>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'T. HUMANO TH-IND3'!$E$26</c:f>
              <c:strCache>
                <c:ptCount val="1"/>
                <c:pt idx="0">
                  <c:v>Meta Objetivo</c:v>
                </c:pt>
              </c:strCache>
            </c:strRef>
          </c:tx>
          <c:spPr>
            <a:ln w="38100">
              <a:solidFill>
                <a:srgbClr val="FFD320"/>
              </a:solidFill>
              <a:prstDash val="solid"/>
            </a:ln>
          </c:spPr>
          <c:marker>
            <c:symbol val="none"/>
          </c:marker>
          <c:cat>
            <c:strRef>
              <c:f>'T. HUMANO TH-IND3'!$B$27:$B$38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'T. HUMANO TH-IND3'!$E$27:$E$38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2972-4F0D-ADA3-F50D038D98AF}"/>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'AT. USUARIO ATU-IND1'!$C$26</c:f>
              <c:strCache>
                <c:ptCount val="1"/>
                <c:pt idx="0">
                  <c:v>Datos</c:v>
                </c:pt>
              </c:strCache>
            </c:strRef>
          </c:tx>
          <c:spPr>
            <a:solidFill>
              <a:srgbClr val="004586"/>
            </a:solidFill>
            <a:ln w="25400">
              <a:noFill/>
            </a:ln>
          </c:spPr>
          <c:invertIfNegative val="0"/>
          <c:cat>
            <c:strRef>
              <c:f>'AT. USUARIO ATU-IND1'!$B$27:$B$38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'AT. USUARIO ATU-IND1'!$C$27:$C$38</c:f>
              <c:numCache>
                <c:formatCode>0%</c:formatCode>
                <c:ptCount val="12"/>
                <c:pt idx="0">
                  <c:v>0.92156862745098034</c:v>
                </c:pt>
                <c:pt idx="6">
                  <c:v>0.91961414790996787</c:v>
                </c:pt>
                <c:pt idx="9">
                  <c:v>0</c:v>
                </c:pt>
              </c:numCache>
            </c:numRef>
          </c:val>
          <c:extLst>
            <c:ext xmlns:c16="http://schemas.microsoft.com/office/drawing/2014/chart" uri="{C3380CC4-5D6E-409C-BE32-E72D297353CC}">
              <c16:uniqueId val="{00000000-6B98-447D-AE64-68036EC28DFF}"/>
            </c:ext>
          </c:extLst>
        </c:ser>
        <c:ser>
          <c:idx val="1"/>
          <c:order val="1"/>
          <c:tx>
            <c:strRef>
              <c:f>'AT. USUARIO ATU-IND1'!$D$26</c:f>
              <c:strCache>
                <c:ptCount val="1"/>
                <c:pt idx="0">
                  <c:v>Meta Vigencia</c:v>
                </c:pt>
              </c:strCache>
            </c:strRef>
          </c:tx>
          <c:spPr>
            <a:solidFill>
              <a:srgbClr val="FF420E"/>
            </a:solidFill>
            <a:ln w="25400">
              <a:noFill/>
            </a:ln>
          </c:spPr>
          <c:invertIfNegative val="0"/>
          <c:cat>
            <c:strRef>
              <c:f>'AT. USUARIO ATU-IND1'!$B$27:$B$38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'AT. USUARIO ATU-IND1'!$D$27:$D$38</c:f>
              <c:numCache>
                <c:formatCode>0%</c:formatCode>
                <c:ptCount val="12"/>
                <c:pt idx="0">
                  <c:v>0.8</c:v>
                </c:pt>
                <c:pt idx="6">
                  <c:v>0.8</c:v>
                </c:pt>
              </c:numCache>
            </c:numRef>
          </c:val>
          <c:extLst>
            <c:ext xmlns:c16="http://schemas.microsoft.com/office/drawing/2014/chart" uri="{C3380CC4-5D6E-409C-BE32-E72D297353CC}">
              <c16:uniqueId val="{00000001-6B98-447D-AE64-68036EC28DFF}"/>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'AT. USUARIO ATU-IND1'!$E$26</c:f>
              <c:strCache>
                <c:ptCount val="1"/>
                <c:pt idx="0">
                  <c:v>Meta Objetivo</c:v>
                </c:pt>
              </c:strCache>
            </c:strRef>
          </c:tx>
          <c:spPr>
            <a:ln w="38100">
              <a:solidFill>
                <a:srgbClr val="FFD320"/>
              </a:solidFill>
              <a:prstDash val="solid"/>
            </a:ln>
          </c:spPr>
          <c:marker>
            <c:symbol val="none"/>
          </c:marker>
          <c:cat>
            <c:strRef>
              <c:f>'AT. USUARIO ATU-IND1'!$B$27:$B$38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'AT. USUARIO ATU-IND1'!$E$27:$E$38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6B98-447D-AE64-68036EC28DFF}"/>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'AT. USUARIO ATU-IND2'!$C$26</c:f>
              <c:strCache>
                <c:ptCount val="1"/>
                <c:pt idx="0">
                  <c:v>Datos</c:v>
                </c:pt>
              </c:strCache>
            </c:strRef>
          </c:tx>
          <c:spPr>
            <a:solidFill>
              <a:srgbClr val="004586"/>
            </a:solidFill>
            <a:ln w="25400">
              <a:noFill/>
            </a:ln>
          </c:spPr>
          <c:invertIfNegative val="0"/>
          <c:cat>
            <c:strRef>
              <c:f>'AT. USUARIO ATU-IND2'!$B$27:$B$38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'AT. USUARIO ATU-IND2'!$C$27:$C$38</c:f>
              <c:numCache>
                <c:formatCode>0%</c:formatCode>
                <c:ptCount val="12"/>
                <c:pt idx="0">
                  <c:v>1</c:v>
                </c:pt>
                <c:pt idx="6">
                  <c:v>1</c:v>
                </c:pt>
                <c:pt idx="9">
                  <c:v>0</c:v>
                </c:pt>
              </c:numCache>
            </c:numRef>
          </c:val>
          <c:extLst>
            <c:ext xmlns:c16="http://schemas.microsoft.com/office/drawing/2014/chart" uri="{C3380CC4-5D6E-409C-BE32-E72D297353CC}">
              <c16:uniqueId val="{00000000-1511-4B68-9285-AE6B1BA85F45}"/>
            </c:ext>
          </c:extLst>
        </c:ser>
        <c:ser>
          <c:idx val="1"/>
          <c:order val="1"/>
          <c:tx>
            <c:strRef>
              <c:f>'AT. USUARIO ATU-IND2'!$D$26</c:f>
              <c:strCache>
                <c:ptCount val="1"/>
                <c:pt idx="0">
                  <c:v>Meta Vigencia</c:v>
                </c:pt>
              </c:strCache>
            </c:strRef>
          </c:tx>
          <c:spPr>
            <a:solidFill>
              <a:srgbClr val="FF420E"/>
            </a:solidFill>
            <a:ln w="25400">
              <a:noFill/>
            </a:ln>
          </c:spPr>
          <c:invertIfNegative val="0"/>
          <c:cat>
            <c:strRef>
              <c:f>'AT. USUARIO ATU-IND2'!$B$27:$B$38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'AT. USUARIO ATU-IND2'!$D$27:$D$38</c:f>
              <c:numCache>
                <c:formatCode>0%</c:formatCode>
                <c:ptCount val="12"/>
                <c:pt idx="0">
                  <c:v>1</c:v>
                </c:pt>
                <c:pt idx="6">
                  <c:v>1</c:v>
                </c:pt>
              </c:numCache>
            </c:numRef>
          </c:val>
          <c:extLst>
            <c:ext xmlns:c16="http://schemas.microsoft.com/office/drawing/2014/chart" uri="{C3380CC4-5D6E-409C-BE32-E72D297353CC}">
              <c16:uniqueId val="{00000001-1511-4B68-9285-AE6B1BA85F45}"/>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'AT. USUARIO ATU-IND2'!$E$26</c:f>
              <c:strCache>
                <c:ptCount val="1"/>
                <c:pt idx="0">
                  <c:v>Meta Objetivo</c:v>
                </c:pt>
              </c:strCache>
            </c:strRef>
          </c:tx>
          <c:spPr>
            <a:ln w="38100">
              <a:solidFill>
                <a:srgbClr val="FFD320"/>
              </a:solidFill>
              <a:prstDash val="solid"/>
            </a:ln>
          </c:spPr>
          <c:marker>
            <c:symbol val="none"/>
          </c:marker>
          <c:cat>
            <c:strRef>
              <c:f>'AT. USUARIO ATU-IND2'!$B$27:$B$38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'AT. USUARIO ATU-IND2'!$E$27:$E$38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1511-4B68-9285-AE6B1BA85F45}"/>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'MANTENIMIENTO MANT-IND1'!$C$26</c:f>
              <c:strCache>
                <c:ptCount val="1"/>
                <c:pt idx="0">
                  <c:v>Datos</c:v>
                </c:pt>
              </c:strCache>
            </c:strRef>
          </c:tx>
          <c:spPr>
            <a:solidFill>
              <a:srgbClr val="004586"/>
            </a:solidFill>
            <a:ln w="25400">
              <a:noFill/>
            </a:ln>
          </c:spPr>
          <c:invertIfNegative val="0"/>
          <c:cat>
            <c:strRef>
              <c:f>'MANTENIMIENTO MANT-IND1'!$B$27:$B$38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'MANTENIMIENTO MANT-IND1'!$C$27:$C$38</c:f>
              <c:numCache>
                <c:formatCode>0%</c:formatCode>
                <c:ptCount val="12"/>
                <c:pt idx="0">
                  <c:v>1</c:v>
                </c:pt>
                <c:pt idx="3">
                  <c:v>1</c:v>
                </c:pt>
                <c:pt idx="6">
                  <c:v>1</c:v>
                </c:pt>
                <c:pt idx="9">
                  <c:v>1</c:v>
                </c:pt>
              </c:numCache>
            </c:numRef>
          </c:val>
          <c:extLst>
            <c:ext xmlns:c16="http://schemas.microsoft.com/office/drawing/2014/chart" uri="{C3380CC4-5D6E-409C-BE32-E72D297353CC}">
              <c16:uniqueId val="{00000000-BEB2-4DB7-8A07-E7D97E612F6D}"/>
            </c:ext>
          </c:extLst>
        </c:ser>
        <c:ser>
          <c:idx val="1"/>
          <c:order val="1"/>
          <c:tx>
            <c:strRef>
              <c:f>'MANTENIMIENTO MANT-IND1'!$D$26</c:f>
              <c:strCache>
                <c:ptCount val="1"/>
                <c:pt idx="0">
                  <c:v>Meta Vigencia</c:v>
                </c:pt>
              </c:strCache>
            </c:strRef>
          </c:tx>
          <c:spPr>
            <a:solidFill>
              <a:srgbClr val="FF420E"/>
            </a:solidFill>
            <a:ln w="25400">
              <a:noFill/>
            </a:ln>
          </c:spPr>
          <c:invertIfNegative val="0"/>
          <c:cat>
            <c:strRef>
              <c:f>'MANTENIMIENTO MANT-IND1'!$B$27:$B$38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'MANTENIMIENTO MANT-IND1'!$D$27:$D$38</c:f>
              <c:numCache>
                <c:formatCode>0%</c:formatCode>
                <c:ptCount val="12"/>
                <c:pt idx="0">
                  <c:v>1</c:v>
                </c:pt>
                <c:pt idx="3">
                  <c:v>1</c:v>
                </c:pt>
                <c:pt idx="6">
                  <c:v>1</c:v>
                </c:pt>
                <c:pt idx="9">
                  <c:v>1</c:v>
                </c:pt>
              </c:numCache>
            </c:numRef>
          </c:val>
          <c:extLst>
            <c:ext xmlns:c16="http://schemas.microsoft.com/office/drawing/2014/chart" uri="{C3380CC4-5D6E-409C-BE32-E72D297353CC}">
              <c16:uniqueId val="{00000001-BEB2-4DB7-8A07-E7D97E612F6D}"/>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'MANTENIMIENTO MANT-IND1'!$E$26</c:f>
              <c:strCache>
                <c:ptCount val="1"/>
                <c:pt idx="0">
                  <c:v>Meta Objetivo</c:v>
                </c:pt>
              </c:strCache>
            </c:strRef>
          </c:tx>
          <c:spPr>
            <a:ln w="38100">
              <a:solidFill>
                <a:srgbClr val="FFD320"/>
              </a:solidFill>
              <a:prstDash val="solid"/>
            </a:ln>
          </c:spPr>
          <c:marker>
            <c:symbol val="none"/>
          </c:marker>
          <c:cat>
            <c:strRef>
              <c:f>'MANTENIMIENTO MANT-IND1'!$B$27:$B$38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'MANTENIMIENTO MANT-IND1'!$E$27:$E$38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BEB2-4DB7-8A07-E7D97E612F6D}"/>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26822727526"/>
          <c:y val="5.1252281828606541E-2"/>
          <c:w val="0.8752504841069052"/>
          <c:h val="0.73875284020941046"/>
        </c:manualLayout>
      </c:layout>
      <c:barChart>
        <c:barDir val="col"/>
        <c:grouping val="clustered"/>
        <c:varyColors val="0"/>
        <c:ser>
          <c:idx val="0"/>
          <c:order val="0"/>
          <c:tx>
            <c:strRef>
              <c:f>'MANTENIMIENTO MANT-IND2'!$C$26</c:f>
              <c:strCache>
                <c:ptCount val="1"/>
                <c:pt idx="0">
                  <c:v>Datos</c:v>
                </c:pt>
              </c:strCache>
            </c:strRef>
          </c:tx>
          <c:spPr>
            <a:solidFill>
              <a:srgbClr val="004586"/>
            </a:solidFill>
            <a:ln w="25400">
              <a:noFill/>
            </a:ln>
          </c:spPr>
          <c:invertIfNegative val="0"/>
          <c:cat>
            <c:strRef>
              <c:f>'MANTENIMIENTO MANT-IND2'!$B$27:$B$38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'MANTENIMIENTO MANT-IND2'!$C$27:$C$38</c:f>
              <c:numCache>
                <c:formatCode>0%</c:formatCode>
                <c:ptCount val="12"/>
                <c:pt idx="0">
                  <c:v>0.47675116435324238</c:v>
                </c:pt>
                <c:pt idx="3">
                  <c:v>0.61378210714285719</c:v>
                </c:pt>
                <c:pt idx="6">
                  <c:v>0.59001206570047071</c:v>
                </c:pt>
                <c:pt idx="9">
                  <c:v>0.48323906286255225</c:v>
                </c:pt>
              </c:numCache>
            </c:numRef>
          </c:val>
          <c:extLst>
            <c:ext xmlns:c16="http://schemas.microsoft.com/office/drawing/2014/chart" uri="{C3380CC4-5D6E-409C-BE32-E72D297353CC}">
              <c16:uniqueId val="{00000000-E84E-488A-BF41-82A3A85E4D42}"/>
            </c:ext>
          </c:extLst>
        </c:ser>
        <c:ser>
          <c:idx val="1"/>
          <c:order val="1"/>
          <c:tx>
            <c:strRef>
              <c:f>'MANTENIMIENTO MANT-IND2'!$D$26</c:f>
              <c:strCache>
                <c:ptCount val="1"/>
                <c:pt idx="0">
                  <c:v>Meta Vigencia</c:v>
                </c:pt>
              </c:strCache>
            </c:strRef>
          </c:tx>
          <c:spPr>
            <a:solidFill>
              <a:srgbClr val="FF420E"/>
            </a:solidFill>
            <a:ln w="25400">
              <a:noFill/>
            </a:ln>
          </c:spPr>
          <c:invertIfNegative val="0"/>
          <c:cat>
            <c:strRef>
              <c:f>'MANTENIMIENTO MANT-IND2'!$B$27:$B$38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'MANTENIMIENTO MANT-IND2'!$D$27:$D$38</c:f>
              <c:numCache>
                <c:formatCode>0%</c:formatCode>
                <c:ptCount val="12"/>
                <c:pt idx="0">
                  <c:v>1</c:v>
                </c:pt>
                <c:pt idx="3">
                  <c:v>1</c:v>
                </c:pt>
                <c:pt idx="6">
                  <c:v>1</c:v>
                </c:pt>
                <c:pt idx="9">
                  <c:v>1</c:v>
                </c:pt>
              </c:numCache>
            </c:numRef>
          </c:val>
          <c:extLst>
            <c:ext xmlns:c16="http://schemas.microsoft.com/office/drawing/2014/chart" uri="{C3380CC4-5D6E-409C-BE32-E72D297353CC}">
              <c16:uniqueId val="{00000001-E84E-488A-BF41-82A3A85E4D42}"/>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'MANTENIMIENTO MANT-IND2'!$E$26</c:f>
              <c:strCache>
                <c:ptCount val="1"/>
                <c:pt idx="0">
                  <c:v>Meta Objetivo</c:v>
                </c:pt>
              </c:strCache>
            </c:strRef>
          </c:tx>
          <c:spPr>
            <a:ln w="38100">
              <a:solidFill>
                <a:srgbClr val="FFD320"/>
              </a:solidFill>
              <a:prstDash val="solid"/>
            </a:ln>
          </c:spPr>
          <c:marker>
            <c:symbol val="none"/>
          </c:marker>
          <c:cat>
            <c:strRef>
              <c:f>'MANTENIMIENTO MANT-IND2'!$B$27:$B$38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'MANTENIMIENTO MANT-IND2'!$E$27:$E$38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E84E-488A-BF41-82A3A85E4D42}"/>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'VIVIENDAS VIV-IND1'!$C$26</c:f>
              <c:strCache>
                <c:ptCount val="1"/>
                <c:pt idx="0">
                  <c:v>Datos</c:v>
                </c:pt>
              </c:strCache>
            </c:strRef>
          </c:tx>
          <c:spPr>
            <a:solidFill>
              <a:srgbClr val="004586"/>
            </a:solidFill>
            <a:ln w="25400">
              <a:noFill/>
            </a:ln>
          </c:spPr>
          <c:invertIfNegative val="0"/>
          <c:cat>
            <c:strRef>
              <c:f>'VIVIENDAS VIV-IND1'!$B$27:$B$38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'VIVIENDAS VIV-IND1'!$C$27:$C$38</c:f>
              <c:numCache>
                <c:formatCode>0%</c:formatCode>
                <c:ptCount val="12"/>
                <c:pt idx="0">
                  <c:v>0.13358900607222754</c:v>
                </c:pt>
                <c:pt idx="3">
                  <c:v>0.14637264301693831</c:v>
                </c:pt>
                <c:pt idx="6">
                  <c:v>0.13294982422499202</c:v>
                </c:pt>
                <c:pt idx="9">
                  <c:v>0.19235077612417986</c:v>
                </c:pt>
              </c:numCache>
            </c:numRef>
          </c:val>
          <c:extLst>
            <c:ext xmlns:c16="http://schemas.microsoft.com/office/drawing/2014/chart" uri="{C3380CC4-5D6E-409C-BE32-E72D297353CC}">
              <c16:uniqueId val="{00000000-06AA-41DE-8C38-41F35EE5C5F8}"/>
            </c:ext>
          </c:extLst>
        </c:ser>
        <c:ser>
          <c:idx val="1"/>
          <c:order val="1"/>
          <c:tx>
            <c:strRef>
              <c:f>'VIVIENDAS VIV-IND1'!$D$26</c:f>
              <c:strCache>
                <c:ptCount val="1"/>
                <c:pt idx="0">
                  <c:v>Meta Vigencia</c:v>
                </c:pt>
              </c:strCache>
            </c:strRef>
          </c:tx>
          <c:spPr>
            <a:solidFill>
              <a:srgbClr val="FF420E"/>
            </a:solidFill>
            <a:ln w="25400">
              <a:noFill/>
            </a:ln>
          </c:spPr>
          <c:invertIfNegative val="0"/>
          <c:cat>
            <c:strRef>
              <c:f>'VIVIENDAS VIV-IND1'!$B$27:$B$38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'VIVIENDAS VIV-IND1'!$D$27:$D$38</c:f>
              <c:numCache>
                <c:formatCode>0%</c:formatCode>
                <c:ptCount val="12"/>
                <c:pt idx="0">
                  <c:v>0.15</c:v>
                </c:pt>
                <c:pt idx="3">
                  <c:v>0.15</c:v>
                </c:pt>
                <c:pt idx="6">
                  <c:v>0.15</c:v>
                </c:pt>
                <c:pt idx="9">
                  <c:v>0.15</c:v>
                </c:pt>
              </c:numCache>
            </c:numRef>
          </c:val>
          <c:extLst>
            <c:ext xmlns:c16="http://schemas.microsoft.com/office/drawing/2014/chart" uri="{C3380CC4-5D6E-409C-BE32-E72D297353CC}">
              <c16:uniqueId val="{00000001-06AA-41DE-8C38-41F35EE5C5F8}"/>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'VIVIENDAS VIV-IND1'!$E$26</c:f>
              <c:strCache>
                <c:ptCount val="1"/>
                <c:pt idx="0">
                  <c:v>Meta Objetivo</c:v>
                </c:pt>
              </c:strCache>
            </c:strRef>
          </c:tx>
          <c:spPr>
            <a:ln w="38100">
              <a:solidFill>
                <a:srgbClr val="FFD320"/>
              </a:solidFill>
              <a:prstDash val="solid"/>
            </a:ln>
          </c:spPr>
          <c:marker>
            <c:symbol val="none"/>
          </c:marker>
          <c:cat>
            <c:strRef>
              <c:f>'VIVIENDAS VIV-IND1'!$B$27:$B$38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'VIVIENDAS VIV-IND1'!$E$27:$E$38</c:f>
              <c:numCache>
                <c:formatCode>0%</c:formatCode>
                <c:ptCount val="12"/>
                <c:pt idx="0">
                  <c:v>0.2</c:v>
                </c:pt>
                <c:pt idx="1">
                  <c:v>0.2</c:v>
                </c:pt>
                <c:pt idx="2">
                  <c:v>0.2</c:v>
                </c:pt>
                <c:pt idx="3">
                  <c:v>0.2</c:v>
                </c:pt>
                <c:pt idx="4">
                  <c:v>0.2</c:v>
                </c:pt>
                <c:pt idx="5">
                  <c:v>0.2</c:v>
                </c:pt>
                <c:pt idx="6">
                  <c:v>0.2</c:v>
                </c:pt>
                <c:pt idx="7">
                  <c:v>0.2</c:v>
                </c:pt>
                <c:pt idx="8">
                  <c:v>0.2</c:v>
                </c:pt>
                <c:pt idx="9">
                  <c:v>0.2</c:v>
                </c:pt>
                <c:pt idx="10">
                  <c:v>0.2</c:v>
                </c:pt>
                <c:pt idx="11">
                  <c:v>0</c:v>
                </c:pt>
              </c:numCache>
            </c:numRef>
          </c:val>
          <c:smooth val="0"/>
          <c:extLst>
            <c:ext xmlns:c16="http://schemas.microsoft.com/office/drawing/2014/chart" uri="{C3380CC4-5D6E-409C-BE32-E72D297353CC}">
              <c16:uniqueId val="{00000002-06AA-41DE-8C38-41F35EE5C5F8}"/>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'VIVIENDAS VIV-IND2'!$C$26</c:f>
              <c:strCache>
                <c:ptCount val="1"/>
                <c:pt idx="0">
                  <c:v>Datos</c:v>
                </c:pt>
              </c:strCache>
            </c:strRef>
          </c:tx>
          <c:spPr>
            <a:solidFill>
              <a:srgbClr val="004586"/>
            </a:solidFill>
            <a:ln w="25400">
              <a:noFill/>
            </a:ln>
          </c:spPr>
          <c:invertIfNegative val="0"/>
          <c:cat>
            <c:strRef>
              <c:f>'VIVIENDAS VIV-IND2'!$B$27:$B$38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'VIVIENDAS VIV-IND2'!$C$27:$C$38</c:f>
              <c:numCache>
                <c:formatCode>0%</c:formatCode>
                <c:ptCount val="12"/>
                <c:pt idx="0">
                  <c:v>1.0185185185185186</c:v>
                </c:pt>
                <c:pt idx="3">
                  <c:v>0.62608695652173918</c:v>
                </c:pt>
                <c:pt idx="6">
                  <c:v>0.90400000000000003</c:v>
                </c:pt>
                <c:pt idx="9">
                  <c:v>0</c:v>
                </c:pt>
              </c:numCache>
            </c:numRef>
          </c:val>
          <c:extLst>
            <c:ext xmlns:c16="http://schemas.microsoft.com/office/drawing/2014/chart" uri="{C3380CC4-5D6E-409C-BE32-E72D297353CC}">
              <c16:uniqueId val="{00000000-2C98-418A-B052-FAC40B7EF440}"/>
            </c:ext>
          </c:extLst>
        </c:ser>
        <c:ser>
          <c:idx val="1"/>
          <c:order val="1"/>
          <c:tx>
            <c:strRef>
              <c:f>'VIVIENDAS VIV-IND2'!$D$26</c:f>
              <c:strCache>
                <c:ptCount val="1"/>
                <c:pt idx="0">
                  <c:v>Meta Vigencia</c:v>
                </c:pt>
              </c:strCache>
            </c:strRef>
          </c:tx>
          <c:spPr>
            <a:solidFill>
              <a:srgbClr val="FF420E"/>
            </a:solidFill>
            <a:ln w="25400">
              <a:noFill/>
            </a:ln>
          </c:spPr>
          <c:invertIfNegative val="0"/>
          <c:cat>
            <c:strRef>
              <c:f>'VIVIENDAS VIV-IND2'!$B$27:$B$38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'VIVIENDAS VIV-IND2'!$D$27:$D$38</c:f>
              <c:numCache>
                <c:formatCode>0%</c:formatCode>
                <c:ptCount val="12"/>
                <c:pt idx="0">
                  <c:v>0</c:v>
                </c:pt>
                <c:pt idx="3">
                  <c:v>0</c:v>
                </c:pt>
                <c:pt idx="6">
                  <c:v>0</c:v>
                </c:pt>
                <c:pt idx="9">
                  <c:v>0</c:v>
                </c:pt>
              </c:numCache>
            </c:numRef>
          </c:val>
          <c:extLst>
            <c:ext xmlns:c16="http://schemas.microsoft.com/office/drawing/2014/chart" uri="{C3380CC4-5D6E-409C-BE32-E72D297353CC}">
              <c16:uniqueId val="{00000001-2C98-418A-B052-FAC40B7EF440}"/>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'VIVIENDAS VIV-IND2'!$E$26</c:f>
              <c:strCache>
                <c:ptCount val="1"/>
                <c:pt idx="0">
                  <c:v>Meta Objetivo</c:v>
                </c:pt>
              </c:strCache>
            </c:strRef>
          </c:tx>
          <c:spPr>
            <a:ln w="38100">
              <a:solidFill>
                <a:srgbClr val="FFD320"/>
              </a:solidFill>
              <a:prstDash val="solid"/>
            </a:ln>
          </c:spPr>
          <c:marker>
            <c:symbol val="none"/>
          </c:marker>
          <c:cat>
            <c:strRef>
              <c:f>'VIVIENDAS VIV-IND2'!$B$27:$B$38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'VIVIENDAS VIV-IND2'!$E$27:$E$38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2C98-418A-B052-FAC40B7EF440}"/>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'FINCA RAIZ FIN-IND1'!$C$26</c:f>
              <c:strCache>
                <c:ptCount val="1"/>
                <c:pt idx="0">
                  <c:v>Datos</c:v>
                </c:pt>
              </c:strCache>
            </c:strRef>
          </c:tx>
          <c:spPr>
            <a:solidFill>
              <a:srgbClr val="004586"/>
            </a:solidFill>
            <a:ln w="25400">
              <a:noFill/>
            </a:ln>
          </c:spPr>
          <c:invertIfNegative val="0"/>
          <c:cat>
            <c:strRef>
              <c:f>'FINCA RAIZ FIN-IND1'!$B$27:$B$38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'FINCA RAIZ FIN-IND1'!$C$27:$C$38</c:f>
              <c:numCache>
                <c:formatCode>0%</c:formatCode>
                <c:ptCount val="12"/>
                <c:pt idx="0">
                  <c:v>0.77874570954331523</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22BC-4048-AE8C-C37AEBACF7DE}"/>
            </c:ext>
          </c:extLst>
        </c:ser>
        <c:ser>
          <c:idx val="1"/>
          <c:order val="1"/>
          <c:tx>
            <c:strRef>
              <c:f>'FINCA RAIZ FIN-IND1'!$D$26</c:f>
              <c:strCache>
                <c:ptCount val="1"/>
                <c:pt idx="0">
                  <c:v>Meta Vigencia</c:v>
                </c:pt>
              </c:strCache>
            </c:strRef>
          </c:tx>
          <c:spPr>
            <a:solidFill>
              <a:srgbClr val="FF420E"/>
            </a:solidFill>
            <a:ln w="25400">
              <a:noFill/>
            </a:ln>
          </c:spPr>
          <c:invertIfNegative val="0"/>
          <c:cat>
            <c:strRef>
              <c:f>'FINCA RAIZ FIN-IND1'!$B$27:$B$38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'FINCA RAIZ FIN-IND1'!$D$27:$D$38</c:f>
              <c:numCache>
                <c:formatCode>0%</c:formatCode>
                <c:ptCount val="12"/>
                <c:pt idx="0">
                  <c:v>1</c:v>
                </c:pt>
              </c:numCache>
            </c:numRef>
          </c:val>
          <c:extLst>
            <c:ext xmlns:c16="http://schemas.microsoft.com/office/drawing/2014/chart" uri="{C3380CC4-5D6E-409C-BE32-E72D297353CC}">
              <c16:uniqueId val="{00000001-22BC-4048-AE8C-C37AEBACF7DE}"/>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'FINCA RAIZ FIN-IND1'!$E$26</c:f>
              <c:strCache>
                <c:ptCount val="1"/>
                <c:pt idx="0">
                  <c:v>Meta Objetivo</c:v>
                </c:pt>
              </c:strCache>
            </c:strRef>
          </c:tx>
          <c:spPr>
            <a:ln w="38100">
              <a:solidFill>
                <a:srgbClr val="FFD320"/>
              </a:solidFill>
              <a:prstDash val="solid"/>
            </a:ln>
          </c:spPr>
          <c:marker>
            <c:symbol val="none"/>
          </c:marker>
          <c:cat>
            <c:strRef>
              <c:f>'FINCA RAIZ FIN-IND1'!$B$27:$B$38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'FINCA RAIZ FIN-IND1'!$E$27:$E$38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22BC-4048-AE8C-C37AEBACF7DE}"/>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'FINCA RAIZ FIN-IND2'!$C$26</c:f>
              <c:strCache>
                <c:ptCount val="1"/>
                <c:pt idx="0">
                  <c:v>Datos</c:v>
                </c:pt>
              </c:strCache>
            </c:strRef>
          </c:tx>
          <c:spPr>
            <a:solidFill>
              <a:srgbClr val="004586"/>
            </a:solidFill>
            <a:ln w="25400">
              <a:noFill/>
            </a:ln>
          </c:spPr>
          <c:invertIfNegative val="0"/>
          <c:cat>
            <c:strRef>
              <c:f>'FINCA RAIZ FIN-IND2'!$B$27:$B$38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'FINCA RAIZ FIN-IND2'!$C$27:$C$38</c:f>
              <c:numCache>
                <c:formatCode>0%</c:formatCode>
                <c:ptCount val="12"/>
                <c:pt idx="0">
                  <c:v>0.76116004052631581</c:v>
                </c:pt>
              </c:numCache>
            </c:numRef>
          </c:val>
          <c:extLst>
            <c:ext xmlns:c16="http://schemas.microsoft.com/office/drawing/2014/chart" uri="{C3380CC4-5D6E-409C-BE32-E72D297353CC}">
              <c16:uniqueId val="{00000000-3129-4C63-B9FF-0702E7C19BD0}"/>
            </c:ext>
          </c:extLst>
        </c:ser>
        <c:ser>
          <c:idx val="1"/>
          <c:order val="1"/>
          <c:tx>
            <c:strRef>
              <c:f>'FINCA RAIZ FIN-IND2'!$D$26</c:f>
              <c:strCache>
                <c:ptCount val="1"/>
                <c:pt idx="0">
                  <c:v>Meta Vigencia</c:v>
                </c:pt>
              </c:strCache>
            </c:strRef>
          </c:tx>
          <c:spPr>
            <a:solidFill>
              <a:srgbClr val="FF420E"/>
            </a:solidFill>
            <a:ln w="25400">
              <a:noFill/>
            </a:ln>
          </c:spPr>
          <c:invertIfNegative val="0"/>
          <c:cat>
            <c:strRef>
              <c:f>'FINCA RAIZ FIN-IND2'!$B$27:$B$38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'FINCA RAIZ FIN-IND2'!$D$27:$D$38</c:f>
              <c:numCache>
                <c:formatCode>0%</c:formatCode>
                <c:ptCount val="12"/>
                <c:pt idx="0">
                  <c:v>1</c:v>
                </c:pt>
              </c:numCache>
            </c:numRef>
          </c:val>
          <c:extLst>
            <c:ext xmlns:c16="http://schemas.microsoft.com/office/drawing/2014/chart" uri="{C3380CC4-5D6E-409C-BE32-E72D297353CC}">
              <c16:uniqueId val="{00000001-3129-4C63-B9FF-0702E7C19BD0}"/>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'FINCA RAIZ FIN-IND2'!$E$26</c:f>
              <c:strCache>
                <c:ptCount val="1"/>
                <c:pt idx="0">
                  <c:v>Meta Objetivo</c:v>
                </c:pt>
              </c:strCache>
            </c:strRef>
          </c:tx>
          <c:spPr>
            <a:ln w="38100">
              <a:solidFill>
                <a:srgbClr val="FFD320"/>
              </a:solidFill>
              <a:prstDash val="solid"/>
            </a:ln>
          </c:spPr>
          <c:marker>
            <c:symbol val="none"/>
          </c:marker>
          <c:cat>
            <c:strRef>
              <c:f>'FINCA RAIZ FIN-IND2'!$B$27:$B$38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'FINCA RAIZ FIN-IND2'!$E$27:$E$38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3129-4C63-B9FF-0702E7C19BD0}"/>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'SER. PUBLICOS SPU-IND1'!$C$26</c:f>
              <c:strCache>
                <c:ptCount val="1"/>
                <c:pt idx="0">
                  <c:v>Datos</c:v>
                </c:pt>
              </c:strCache>
            </c:strRef>
          </c:tx>
          <c:spPr>
            <a:solidFill>
              <a:srgbClr val="004586"/>
            </a:solidFill>
            <a:ln w="25400">
              <a:noFill/>
            </a:ln>
          </c:spPr>
          <c:invertIfNegative val="0"/>
          <c:cat>
            <c:strRef>
              <c:f>'SER. PUBLICOS SPU-IND1'!$B$27:$B$38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'SER. PUBLICOS SPU-IND1'!$C$27:$C$38</c:f>
              <c:numCache>
                <c:formatCode>0%</c:formatCode>
                <c:ptCount val="12"/>
                <c:pt idx="0">
                  <c:v>0.24801049999999999</c:v>
                </c:pt>
                <c:pt idx="3">
                  <c:v>0.28745392592592595</c:v>
                </c:pt>
                <c:pt idx="6">
                  <c:v>0.73294097222222221</c:v>
                </c:pt>
                <c:pt idx="9">
                  <c:v>0.7361455185185185</c:v>
                </c:pt>
              </c:numCache>
            </c:numRef>
          </c:val>
          <c:extLst>
            <c:ext xmlns:c16="http://schemas.microsoft.com/office/drawing/2014/chart" uri="{C3380CC4-5D6E-409C-BE32-E72D297353CC}">
              <c16:uniqueId val="{00000000-D80F-4105-BF00-11E57A6DA384}"/>
            </c:ext>
          </c:extLst>
        </c:ser>
        <c:ser>
          <c:idx val="1"/>
          <c:order val="1"/>
          <c:tx>
            <c:strRef>
              <c:f>'SER. PUBLICOS SPU-IND1'!$D$26</c:f>
              <c:strCache>
                <c:ptCount val="1"/>
                <c:pt idx="0">
                  <c:v>Meta Vigencia</c:v>
                </c:pt>
              </c:strCache>
            </c:strRef>
          </c:tx>
          <c:spPr>
            <a:solidFill>
              <a:srgbClr val="FF420E"/>
            </a:solidFill>
            <a:ln w="25400">
              <a:noFill/>
            </a:ln>
          </c:spPr>
          <c:invertIfNegative val="0"/>
          <c:cat>
            <c:strRef>
              <c:f>'SER. PUBLICOS SPU-IND1'!$B$27:$B$38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'SER. PUBLICOS SPU-IND1'!$D$27:$D$38</c:f>
              <c:numCache>
                <c:formatCode>0%</c:formatCode>
                <c:ptCount val="12"/>
                <c:pt idx="0">
                  <c:v>0</c:v>
                </c:pt>
                <c:pt idx="3">
                  <c:v>0</c:v>
                </c:pt>
                <c:pt idx="6">
                  <c:v>0</c:v>
                </c:pt>
                <c:pt idx="9">
                  <c:v>0</c:v>
                </c:pt>
              </c:numCache>
            </c:numRef>
          </c:val>
          <c:extLst>
            <c:ext xmlns:c16="http://schemas.microsoft.com/office/drawing/2014/chart" uri="{C3380CC4-5D6E-409C-BE32-E72D297353CC}">
              <c16:uniqueId val="{00000001-D80F-4105-BF00-11E57A6DA384}"/>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'SER. PUBLICOS SPU-IND1'!$E$26</c:f>
              <c:strCache>
                <c:ptCount val="1"/>
                <c:pt idx="0">
                  <c:v>Meta Objetivo</c:v>
                </c:pt>
              </c:strCache>
            </c:strRef>
          </c:tx>
          <c:spPr>
            <a:ln w="38100">
              <a:solidFill>
                <a:srgbClr val="FFD320"/>
              </a:solidFill>
              <a:prstDash val="solid"/>
            </a:ln>
          </c:spPr>
          <c:marker>
            <c:symbol val="none"/>
          </c:marker>
          <c:cat>
            <c:strRef>
              <c:f>'SER. PUBLICOS SPU-IND1'!$B$27:$B$38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'SER. PUBLICOS SPU-IND1'!$E$27:$E$38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D80F-4105-BF00-11E57A6DA384}"/>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'SER. PUBLICOS SPU-IND2'!$C$26</c:f>
              <c:strCache>
                <c:ptCount val="1"/>
                <c:pt idx="0">
                  <c:v>Datos</c:v>
                </c:pt>
              </c:strCache>
            </c:strRef>
          </c:tx>
          <c:spPr>
            <a:solidFill>
              <a:srgbClr val="004586"/>
            </a:solidFill>
            <a:ln w="25400">
              <a:noFill/>
            </a:ln>
          </c:spPr>
          <c:invertIfNegative val="0"/>
          <c:cat>
            <c:strRef>
              <c:f>'SER. PUBLICOS SPU-IND2'!$B$27:$B$38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'SER. PUBLICOS SPU-IND2'!$C$27:$C$38</c:f>
              <c:numCache>
                <c:formatCode>0%</c:formatCode>
                <c:ptCount val="12"/>
                <c:pt idx="0">
                  <c:v>0.4908317836536466</c:v>
                </c:pt>
                <c:pt idx="3">
                  <c:v>0.76823946246433372</c:v>
                </c:pt>
                <c:pt idx="6">
                  <c:v>0.74722687514348496</c:v>
                </c:pt>
                <c:pt idx="9">
                  <c:v>0.82167379718605493</c:v>
                </c:pt>
              </c:numCache>
            </c:numRef>
          </c:val>
          <c:extLst>
            <c:ext xmlns:c16="http://schemas.microsoft.com/office/drawing/2014/chart" uri="{C3380CC4-5D6E-409C-BE32-E72D297353CC}">
              <c16:uniqueId val="{00000000-D9A1-4201-ABBD-877E02D89B26}"/>
            </c:ext>
          </c:extLst>
        </c:ser>
        <c:ser>
          <c:idx val="1"/>
          <c:order val="1"/>
          <c:tx>
            <c:strRef>
              <c:f>'SER. PUBLICOS SPU-IND2'!$D$26</c:f>
              <c:strCache>
                <c:ptCount val="1"/>
                <c:pt idx="0">
                  <c:v>Meta Vigencia</c:v>
                </c:pt>
              </c:strCache>
            </c:strRef>
          </c:tx>
          <c:spPr>
            <a:solidFill>
              <a:srgbClr val="FF420E"/>
            </a:solidFill>
            <a:ln w="25400">
              <a:noFill/>
            </a:ln>
          </c:spPr>
          <c:invertIfNegative val="0"/>
          <c:cat>
            <c:strRef>
              <c:f>'SER. PUBLICOS SPU-IND2'!$B$27:$B$38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'SER. PUBLICOS SPU-IND2'!$D$27:$D$38</c:f>
              <c:numCache>
                <c:formatCode>0%</c:formatCode>
                <c:ptCount val="12"/>
                <c:pt idx="0">
                  <c:v>0</c:v>
                </c:pt>
                <c:pt idx="3">
                  <c:v>0</c:v>
                </c:pt>
                <c:pt idx="6">
                  <c:v>0</c:v>
                </c:pt>
                <c:pt idx="9">
                  <c:v>0</c:v>
                </c:pt>
              </c:numCache>
            </c:numRef>
          </c:val>
          <c:extLst>
            <c:ext xmlns:c16="http://schemas.microsoft.com/office/drawing/2014/chart" uri="{C3380CC4-5D6E-409C-BE32-E72D297353CC}">
              <c16:uniqueId val="{00000001-D9A1-4201-ABBD-877E02D89B26}"/>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'SER. PUBLICOS SPU-IND2'!$E$26</c:f>
              <c:strCache>
                <c:ptCount val="1"/>
                <c:pt idx="0">
                  <c:v>Meta Objetivo</c:v>
                </c:pt>
              </c:strCache>
            </c:strRef>
          </c:tx>
          <c:spPr>
            <a:ln w="38100">
              <a:solidFill>
                <a:srgbClr val="FFD320"/>
              </a:solidFill>
              <a:prstDash val="solid"/>
            </a:ln>
          </c:spPr>
          <c:marker>
            <c:symbol val="none"/>
          </c:marker>
          <c:cat>
            <c:strRef>
              <c:f>'SER. PUBLICOS SPU-IND2'!$B$27:$B$38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'SER. PUBLICOS SPU-IND2'!$E$27:$E$38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D9A1-4201-ABBD-877E02D89B26}"/>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'SER. PUBLICOS SPU-IND3'!$C$26</c:f>
              <c:strCache>
                <c:ptCount val="1"/>
                <c:pt idx="0">
                  <c:v>Datos</c:v>
                </c:pt>
              </c:strCache>
            </c:strRef>
          </c:tx>
          <c:spPr>
            <a:solidFill>
              <a:srgbClr val="004586"/>
            </a:solidFill>
            <a:ln w="25400">
              <a:noFill/>
            </a:ln>
          </c:spPr>
          <c:invertIfNegative val="0"/>
          <c:cat>
            <c:strRef>
              <c:f>'SER. PUBLICOS SPU-IND3'!$B$27:$B$38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'SER. PUBLICOS SPU-IND3'!$C$27:$C$38</c:f>
              <c:numCache>
                <c:formatCode>0%</c:formatCode>
                <c:ptCount val="12"/>
                <c:pt idx="0">
                  <c:v>0.10577357142857143</c:v>
                </c:pt>
                <c:pt idx="3">
                  <c:v>0.11002712422360249</c:v>
                </c:pt>
                <c:pt idx="6">
                  <c:v>0.48050021739130433</c:v>
                </c:pt>
                <c:pt idx="9">
                  <c:v>0.53846564596273294</c:v>
                </c:pt>
              </c:numCache>
            </c:numRef>
          </c:val>
          <c:extLst>
            <c:ext xmlns:c16="http://schemas.microsoft.com/office/drawing/2014/chart" uri="{C3380CC4-5D6E-409C-BE32-E72D297353CC}">
              <c16:uniqueId val="{00000000-FCE0-49D9-A07E-309DC6AC57CE}"/>
            </c:ext>
          </c:extLst>
        </c:ser>
        <c:ser>
          <c:idx val="1"/>
          <c:order val="1"/>
          <c:tx>
            <c:strRef>
              <c:f>'SER. PUBLICOS SPU-IND3'!$D$26</c:f>
              <c:strCache>
                <c:ptCount val="1"/>
                <c:pt idx="0">
                  <c:v>Meta Vigencia</c:v>
                </c:pt>
              </c:strCache>
            </c:strRef>
          </c:tx>
          <c:spPr>
            <a:solidFill>
              <a:srgbClr val="FF420E"/>
            </a:solidFill>
            <a:ln w="25400">
              <a:noFill/>
            </a:ln>
          </c:spPr>
          <c:invertIfNegative val="0"/>
          <c:cat>
            <c:strRef>
              <c:f>'SER. PUBLICOS SPU-IND3'!$B$27:$B$38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'SER. PUBLICOS SPU-IND3'!$D$27:$D$38</c:f>
              <c:numCache>
                <c:formatCode>0%</c:formatCode>
                <c:ptCount val="12"/>
                <c:pt idx="0">
                  <c:v>0</c:v>
                </c:pt>
                <c:pt idx="3">
                  <c:v>0</c:v>
                </c:pt>
                <c:pt idx="6">
                  <c:v>0</c:v>
                </c:pt>
                <c:pt idx="9">
                  <c:v>0</c:v>
                </c:pt>
              </c:numCache>
            </c:numRef>
          </c:val>
          <c:extLst>
            <c:ext xmlns:c16="http://schemas.microsoft.com/office/drawing/2014/chart" uri="{C3380CC4-5D6E-409C-BE32-E72D297353CC}">
              <c16:uniqueId val="{00000001-FCE0-49D9-A07E-309DC6AC57CE}"/>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'SER. PUBLICOS SPU-IND3'!$E$26</c:f>
              <c:strCache>
                <c:ptCount val="1"/>
                <c:pt idx="0">
                  <c:v>Meta Objetivo</c:v>
                </c:pt>
              </c:strCache>
            </c:strRef>
          </c:tx>
          <c:spPr>
            <a:ln w="38100">
              <a:solidFill>
                <a:srgbClr val="FFD320"/>
              </a:solidFill>
              <a:prstDash val="solid"/>
            </a:ln>
          </c:spPr>
          <c:marker>
            <c:symbol val="none"/>
          </c:marker>
          <c:cat>
            <c:strRef>
              <c:f>'SER. PUBLICOS SPU-IND3'!$B$27:$B$38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'SER. PUBLICOS SPU-IND3'!$E$27:$E$38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FCE0-49D9-A07E-309DC6AC57CE}"/>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'SER. PUBLICOS SPU-IND4'!$C$26</c:f>
              <c:strCache>
                <c:ptCount val="1"/>
                <c:pt idx="0">
                  <c:v>Datos</c:v>
                </c:pt>
              </c:strCache>
            </c:strRef>
          </c:tx>
          <c:spPr>
            <a:solidFill>
              <a:srgbClr val="004586"/>
            </a:solidFill>
            <a:ln w="25400">
              <a:noFill/>
            </a:ln>
          </c:spPr>
          <c:invertIfNegative val="0"/>
          <c:cat>
            <c:strRef>
              <c:f>'SER. PUBLICOS SPU-IND4'!$B$27:$B$38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'SER. PUBLICOS SPU-IND4'!$C$27:$C$38</c:f>
              <c:numCache>
                <c:formatCode>0%</c:formatCode>
                <c:ptCount val="12"/>
                <c:pt idx="0">
                  <c:v>0.26761398772727274</c:v>
                </c:pt>
                <c:pt idx="3">
                  <c:v>0.49141279411764704</c:v>
                </c:pt>
                <c:pt idx="6">
                  <c:v>0.6736448664705883</c:v>
                </c:pt>
                <c:pt idx="9">
                  <c:v>0.69924153323529403</c:v>
                </c:pt>
              </c:numCache>
            </c:numRef>
          </c:val>
          <c:extLst>
            <c:ext xmlns:c16="http://schemas.microsoft.com/office/drawing/2014/chart" uri="{C3380CC4-5D6E-409C-BE32-E72D297353CC}">
              <c16:uniqueId val="{00000000-6CF8-40E6-9D7A-9150CD22DAF3}"/>
            </c:ext>
          </c:extLst>
        </c:ser>
        <c:ser>
          <c:idx val="1"/>
          <c:order val="1"/>
          <c:tx>
            <c:strRef>
              <c:f>'SER. PUBLICOS SPU-IND4'!$D$26</c:f>
              <c:strCache>
                <c:ptCount val="1"/>
                <c:pt idx="0">
                  <c:v>Meta Vigencia</c:v>
                </c:pt>
              </c:strCache>
            </c:strRef>
          </c:tx>
          <c:spPr>
            <a:solidFill>
              <a:srgbClr val="FF420E"/>
            </a:solidFill>
            <a:ln w="25400">
              <a:noFill/>
            </a:ln>
          </c:spPr>
          <c:invertIfNegative val="0"/>
          <c:cat>
            <c:strRef>
              <c:f>'SER. PUBLICOS SPU-IND4'!$B$27:$B$38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'SER. PUBLICOS SPU-IND4'!$D$27:$D$38</c:f>
              <c:numCache>
                <c:formatCode>0%</c:formatCode>
                <c:ptCount val="12"/>
                <c:pt idx="0">
                  <c:v>0</c:v>
                </c:pt>
                <c:pt idx="3">
                  <c:v>0</c:v>
                </c:pt>
                <c:pt idx="6">
                  <c:v>0</c:v>
                </c:pt>
                <c:pt idx="9">
                  <c:v>0</c:v>
                </c:pt>
              </c:numCache>
            </c:numRef>
          </c:val>
          <c:extLst>
            <c:ext xmlns:c16="http://schemas.microsoft.com/office/drawing/2014/chart" uri="{C3380CC4-5D6E-409C-BE32-E72D297353CC}">
              <c16:uniqueId val="{00000001-6CF8-40E6-9D7A-9150CD22DAF3}"/>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'SER. PUBLICOS SPU-IND4'!$E$26</c:f>
              <c:strCache>
                <c:ptCount val="1"/>
                <c:pt idx="0">
                  <c:v>Meta Objetivo</c:v>
                </c:pt>
              </c:strCache>
            </c:strRef>
          </c:tx>
          <c:spPr>
            <a:ln w="38100">
              <a:solidFill>
                <a:srgbClr val="FFD320"/>
              </a:solidFill>
              <a:prstDash val="solid"/>
            </a:ln>
          </c:spPr>
          <c:marker>
            <c:symbol val="none"/>
          </c:marker>
          <c:cat>
            <c:strRef>
              <c:f>'SER. PUBLICOS SPU-IND4'!$B$27:$B$38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'SER. PUBLICOS SPU-IND4'!$E$27:$E$38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6CF8-40E6-9D7A-9150CD22DAF3}"/>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'SER. PUBLICOS SPU-IND5'!$C$26</c:f>
              <c:strCache>
                <c:ptCount val="1"/>
                <c:pt idx="0">
                  <c:v>Datos</c:v>
                </c:pt>
              </c:strCache>
            </c:strRef>
          </c:tx>
          <c:spPr>
            <a:solidFill>
              <a:srgbClr val="004586"/>
            </a:solidFill>
            <a:ln w="25400">
              <a:noFill/>
            </a:ln>
          </c:spPr>
          <c:invertIfNegative val="0"/>
          <c:cat>
            <c:strRef>
              <c:f>'SER. PUBLICOS SPU-IND5'!$B$27:$B$38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'SER. PUBLICOS SPU-IND5'!$C$27:$C$38</c:f>
              <c:numCache>
                <c:formatCode>0%</c:formatCode>
                <c:ptCount val="12"/>
                <c:pt idx="0">
                  <c:v>6.6072561249999995E-2</c:v>
                </c:pt>
                <c:pt idx="3">
                  <c:v>6.0093720000000003E-2</c:v>
                </c:pt>
                <c:pt idx="6">
                  <c:v>0.24800133880535713</c:v>
                </c:pt>
                <c:pt idx="9">
                  <c:v>0.28382207025178574</c:v>
                </c:pt>
              </c:numCache>
            </c:numRef>
          </c:val>
          <c:extLst>
            <c:ext xmlns:c16="http://schemas.microsoft.com/office/drawing/2014/chart" uri="{C3380CC4-5D6E-409C-BE32-E72D297353CC}">
              <c16:uniqueId val="{00000000-9477-46E3-8576-D4F9DA0D5411}"/>
            </c:ext>
          </c:extLst>
        </c:ser>
        <c:ser>
          <c:idx val="1"/>
          <c:order val="1"/>
          <c:tx>
            <c:strRef>
              <c:f>'SER. PUBLICOS SPU-IND5'!$D$26</c:f>
              <c:strCache>
                <c:ptCount val="1"/>
                <c:pt idx="0">
                  <c:v>Meta Vigencia</c:v>
                </c:pt>
              </c:strCache>
            </c:strRef>
          </c:tx>
          <c:spPr>
            <a:solidFill>
              <a:srgbClr val="FF420E"/>
            </a:solidFill>
            <a:ln w="25400">
              <a:noFill/>
            </a:ln>
          </c:spPr>
          <c:invertIfNegative val="0"/>
          <c:cat>
            <c:strRef>
              <c:f>'SER. PUBLICOS SPU-IND5'!$B$27:$B$38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'SER. PUBLICOS SPU-IND5'!$D$27:$D$38</c:f>
              <c:numCache>
                <c:formatCode>0%</c:formatCode>
                <c:ptCount val="12"/>
                <c:pt idx="0">
                  <c:v>0</c:v>
                </c:pt>
                <c:pt idx="3">
                  <c:v>0</c:v>
                </c:pt>
                <c:pt idx="6">
                  <c:v>0</c:v>
                </c:pt>
                <c:pt idx="9">
                  <c:v>0</c:v>
                </c:pt>
              </c:numCache>
            </c:numRef>
          </c:val>
          <c:extLst>
            <c:ext xmlns:c16="http://schemas.microsoft.com/office/drawing/2014/chart" uri="{C3380CC4-5D6E-409C-BE32-E72D297353CC}">
              <c16:uniqueId val="{00000001-9477-46E3-8576-D4F9DA0D5411}"/>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'SER. PUBLICOS SPU-IND5'!$E$26</c:f>
              <c:strCache>
                <c:ptCount val="1"/>
                <c:pt idx="0">
                  <c:v>Meta Objetivo</c:v>
                </c:pt>
              </c:strCache>
            </c:strRef>
          </c:tx>
          <c:spPr>
            <a:ln w="38100">
              <a:solidFill>
                <a:srgbClr val="FFD320"/>
              </a:solidFill>
              <a:prstDash val="solid"/>
            </a:ln>
          </c:spPr>
          <c:marker>
            <c:symbol val="none"/>
          </c:marker>
          <c:cat>
            <c:strRef>
              <c:f>'SER. PUBLICOS SPU-IND5'!$B$27:$B$38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'SER. PUBLICOS SPU-IND5'!$E$27:$E$38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9477-46E3-8576-D4F9DA0D5411}"/>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'CARTERA CART-IND1'!$C$26</c:f>
              <c:strCache>
                <c:ptCount val="1"/>
                <c:pt idx="0">
                  <c:v>Datos</c:v>
                </c:pt>
              </c:strCache>
            </c:strRef>
          </c:tx>
          <c:spPr>
            <a:solidFill>
              <a:srgbClr val="004586"/>
            </a:solidFill>
            <a:ln w="25400">
              <a:noFill/>
            </a:ln>
          </c:spPr>
          <c:invertIfNegative val="0"/>
          <c:cat>
            <c:strRef>
              <c:f>'CARTERA CART-IND1'!$B$27:$B$38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'CARTERA CART-IND1'!$C$27:$C$38</c:f>
              <c:numCache>
                <c:formatCode>0%</c:formatCode>
                <c:ptCount val="12"/>
                <c:pt idx="0">
                  <c:v>0.72586928510012405</c:v>
                </c:pt>
                <c:pt idx="3">
                  <c:v>1.3638466400992222</c:v>
                </c:pt>
                <c:pt idx="6">
                  <c:v>0.97996856416803046</c:v>
                </c:pt>
                <c:pt idx="9">
                  <c:v>1.0179540731916585</c:v>
                </c:pt>
              </c:numCache>
            </c:numRef>
          </c:val>
          <c:extLst>
            <c:ext xmlns:c16="http://schemas.microsoft.com/office/drawing/2014/chart" uri="{C3380CC4-5D6E-409C-BE32-E72D297353CC}">
              <c16:uniqueId val="{00000000-92CA-4E01-A690-B6F880165E86}"/>
            </c:ext>
          </c:extLst>
        </c:ser>
        <c:ser>
          <c:idx val="1"/>
          <c:order val="1"/>
          <c:tx>
            <c:strRef>
              <c:f>'CARTERA CART-IND1'!$D$26</c:f>
              <c:strCache>
                <c:ptCount val="1"/>
                <c:pt idx="0">
                  <c:v>Meta Vigencia</c:v>
                </c:pt>
              </c:strCache>
            </c:strRef>
          </c:tx>
          <c:spPr>
            <a:solidFill>
              <a:srgbClr val="FF420E"/>
            </a:solidFill>
            <a:ln w="25400">
              <a:noFill/>
            </a:ln>
          </c:spPr>
          <c:invertIfNegative val="0"/>
          <c:cat>
            <c:strRef>
              <c:f>'CARTERA CART-IND1'!$B$27:$B$38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'CARTERA CART-IND1'!$D$27:$D$38</c:f>
              <c:numCache>
                <c:formatCode>0%</c:formatCode>
                <c:ptCount val="12"/>
                <c:pt idx="0">
                  <c:v>0</c:v>
                </c:pt>
                <c:pt idx="3">
                  <c:v>0</c:v>
                </c:pt>
                <c:pt idx="6">
                  <c:v>0</c:v>
                </c:pt>
                <c:pt idx="9">
                  <c:v>0</c:v>
                </c:pt>
              </c:numCache>
            </c:numRef>
          </c:val>
          <c:extLst>
            <c:ext xmlns:c16="http://schemas.microsoft.com/office/drawing/2014/chart" uri="{C3380CC4-5D6E-409C-BE32-E72D297353CC}">
              <c16:uniqueId val="{00000001-92CA-4E01-A690-B6F880165E86}"/>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'CARTERA CART-IND1'!$E$26</c:f>
              <c:strCache>
                <c:ptCount val="1"/>
                <c:pt idx="0">
                  <c:v>Meta Objetivo</c:v>
                </c:pt>
              </c:strCache>
            </c:strRef>
          </c:tx>
          <c:spPr>
            <a:ln w="38100">
              <a:solidFill>
                <a:srgbClr val="FFD320"/>
              </a:solidFill>
              <a:prstDash val="solid"/>
            </a:ln>
          </c:spPr>
          <c:marker>
            <c:symbol val="none"/>
          </c:marker>
          <c:cat>
            <c:strRef>
              <c:f>'CARTERA CART-IND1'!$B$27:$B$38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'CARTERA CART-IND1'!$E$27:$E$38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92CA-4E01-A690-B6F880165E86}"/>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'CONTRATOS ADQ-IND1'!$C$26</c:f>
              <c:strCache>
                <c:ptCount val="1"/>
                <c:pt idx="0">
                  <c:v>Datos</c:v>
                </c:pt>
              </c:strCache>
            </c:strRef>
          </c:tx>
          <c:spPr>
            <a:solidFill>
              <a:srgbClr val="004586"/>
            </a:solidFill>
            <a:ln w="25400">
              <a:noFill/>
            </a:ln>
          </c:spPr>
          <c:invertIfNegative val="0"/>
          <c:cat>
            <c:strRef>
              <c:f>'CONTRATOS ADQ-IND1'!$B$27:$B$38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'CONTRATOS ADQ-IND1'!$C$27:$C$38</c:f>
              <c:numCache>
                <c:formatCode>0%</c:formatCode>
                <c:ptCount val="12"/>
                <c:pt idx="0">
                  <c:v>1</c:v>
                </c:pt>
                <c:pt idx="3">
                  <c:v>1</c:v>
                </c:pt>
                <c:pt idx="6">
                  <c:v>0</c:v>
                </c:pt>
                <c:pt idx="9">
                  <c:v>0</c:v>
                </c:pt>
              </c:numCache>
            </c:numRef>
          </c:val>
          <c:extLst>
            <c:ext xmlns:c16="http://schemas.microsoft.com/office/drawing/2014/chart" uri="{C3380CC4-5D6E-409C-BE32-E72D297353CC}">
              <c16:uniqueId val="{00000000-87BF-4FB0-B61F-B429AEF59840}"/>
            </c:ext>
          </c:extLst>
        </c:ser>
        <c:ser>
          <c:idx val="1"/>
          <c:order val="1"/>
          <c:tx>
            <c:strRef>
              <c:f>'CONTRATOS ADQ-IND1'!$D$26</c:f>
              <c:strCache>
                <c:ptCount val="1"/>
                <c:pt idx="0">
                  <c:v>Meta Vigencia</c:v>
                </c:pt>
              </c:strCache>
            </c:strRef>
          </c:tx>
          <c:spPr>
            <a:solidFill>
              <a:srgbClr val="FF420E"/>
            </a:solidFill>
            <a:ln w="25400">
              <a:noFill/>
            </a:ln>
          </c:spPr>
          <c:invertIfNegative val="0"/>
          <c:cat>
            <c:strRef>
              <c:f>'CONTRATOS ADQ-IND1'!$B$27:$B$38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'CONTRATOS ADQ-IND1'!$D$27:$D$38</c:f>
              <c:numCache>
                <c:formatCode>0%</c:formatCode>
                <c:ptCount val="12"/>
                <c:pt idx="0">
                  <c:v>1</c:v>
                </c:pt>
                <c:pt idx="3">
                  <c:v>1</c:v>
                </c:pt>
                <c:pt idx="6">
                  <c:v>1</c:v>
                </c:pt>
                <c:pt idx="9">
                  <c:v>1</c:v>
                </c:pt>
              </c:numCache>
            </c:numRef>
          </c:val>
          <c:extLst>
            <c:ext xmlns:c16="http://schemas.microsoft.com/office/drawing/2014/chart" uri="{C3380CC4-5D6E-409C-BE32-E72D297353CC}">
              <c16:uniqueId val="{00000001-87BF-4FB0-B61F-B429AEF59840}"/>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'CONTRATOS ADQ-IND1'!$E$26</c:f>
              <c:strCache>
                <c:ptCount val="1"/>
                <c:pt idx="0">
                  <c:v>Meta Objetivo</c:v>
                </c:pt>
              </c:strCache>
            </c:strRef>
          </c:tx>
          <c:spPr>
            <a:ln w="38100">
              <a:solidFill>
                <a:srgbClr val="FFD320"/>
              </a:solidFill>
              <a:prstDash val="solid"/>
            </a:ln>
          </c:spPr>
          <c:marker>
            <c:symbol val="none"/>
          </c:marker>
          <c:cat>
            <c:strRef>
              <c:f>'CONTRATOS ADQ-IND1'!$B$27:$B$38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'CONTRATOS ADQ-IND1'!$E$27:$E$38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87BF-4FB0-B61F-B429AEF59840}"/>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'CONTRATOS ADQ-IND2'!$C$26</c:f>
              <c:strCache>
                <c:ptCount val="1"/>
                <c:pt idx="0">
                  <c:v>Datos</c:v>
                </c:pt>
              </c:strCache>
            </c:strRef>
          </c:tx>
          <c:spPr>
            <a:solidFill>
              <a:srgbClr val="004586"/>
            </a:solidFill>
            <a:ln w="25400">
              <a:noFill/>
            </a:ln>
          </c:spPr>
          <c:invertIfNegative val="0"/>
          <c:cat>
            <c:strRef>
              <c:f>'CONTRATOS ADQ-IND2'!$B$27:$B$38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'CONTRATOS ADQ-IND2'!$C$27:$C$38</c:f>
              <c:numCache>
                <c:formatCode>0%</c:formatCode>
                <c:ptCount val="12"/>
                <c:pt idx="0">
                  <c:v>1</c:v>
                </c:pt>
                <c:pt idx="3">
                  <c:v>1</c:v>
                </c:pt>
                <c:pt idx="6">
                  <c:v>0</c:v>
                </c:pt>
                <c:pt idx="9">
                  <c:v>0</c:v>
                </c:pt>
              </c:numCache>
            </c:numRef>
          </c:val>
          <c:extLst>
            <c:ext xmlns:c16="http://schemas.microsoft.com/office/drawing/2014/chart" uri="{C3380CC4-5D6E-409C-BE32-E72D297353CC}">
              <c16:uniqueId val="{00000000-F891-4FBC-B932-EB1B215FFF82}"/>
            </c:ext>
          </c:extLst>
        </c:ser>
        <c:ser>
          <c:idx val="1"/>
          <c:order val="1"/>
          <c:tx>
            <c:strRef>
              <c:f>'CONTRATOS ADQ-IND2'!$D$26</c:f>
              <c:strCache>
                <c:ptCount val="1"/>
                <c:pt idx="0">
                  <c:v>Meta Vigencia</c:v>
                </c:pt>
              </c:strCache>
            </c:strRef>
          </c:tx>
          <c:spPr>
            <a:solidFill>
              <a:srgbClr val="FF420E"/>
            </a:solidFill>
            <a:ln w="25400">
              <a:noFill/>
            </a:ln>
          </c:spPr>
          <c:invertIfNegative val="0"/>
          <c:cat>
            <c:strRef>
              <c:f>'CONTRATOS ADQ-IND2'!$B$27:$B$38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'CONTRATOS ADQ-IND2'!$D$27:$D$38</c:f>
              <c:numCache>
                <c:formatCode>0%</c:formatCode>
                <c:ptCount val="12"/>
                <c:pt idx="0">
                  <c:v>1</c:v>
                </c:pt>
                <c:pt idx="3">
                  <c:v>1</c:v>
                </c:pt>
                <c:pt idx="6">
                  <c:v>1</c:v>
                </c:pt>
                <c:pt idx="9">
                  <c:v>1</c:v>
                </c:pt>
              </c:numCache>
            </c:numRef>
          </c:val>
          <c:extLst>
            <c:ext xmlns:c16="http://schemas.microsoft.com/office/drawing/2014/chart" uri="{C3380CC4-5D6E-409C-BE32-E72D297353CC}">
              <c16:uniqueId val="{00000001-F891-4FBC-B932-EB1B215FFF82}"/>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'CONTRATOS ADQ-IND2'!$E$26</c:f>
              <c:strCache>
                <c:ptCount val="1"/>
                <c:pt idx="0">
                  <c:v>Meta Objetivo</c:v>
                </c:pt>
              </c:strCache>
            </c:strRef>
          </c:tx>
          <c:spPr>
            <a:ln w="38100">
              <a:solidFill>
                <a:srgbClr val="FFD320"/>
              </a:solidFill>
              <a:prstDash val="solid"/>
            </a:ln>
          </c:spPr>
          <c:marker>
            <c:symbol val="none"/>
          </c:marker>
          <c:cat>
            <c:strRef>
              <c:f>'CONTRATOS ADQ-IND2'!$B$27:$B$38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'CONTRATOS ADQ-IND2'!$E$27:$E$38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F891-4FBC-B932-EB1B215FFF82}"/>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'ALMACÉN ALM-IND1'!$C$26</c:f>
              <c:strCache>
                <c:ptCount val="1"/>
                <c:pt idx="0">
                  <c:v>Datos</c:v>
                </c:pt>
              </c:strCache>
            </c:strRef>
          </c:tx>
          <c:spPr>
            <a:solidFill>
              <a:srgbClr val="004586"/>
            </a:solidFill>
            <a:ln w="25400">
              <a:noFill/>
            </a:ln>
          </c:spPr>
          <c:invertIfNegative val="0"/>
          <c:cat>
            <c:strRef>
              <c:f>'ALMACÉN ALM-IND1'!$B$27:$B$38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'ALMACÉN ALM-IND1'!$C$27:$C$38</c:f>
              <c:numCache>
                <c:formatCode>0%</c:formatCode>
                <c:ptCount val="12"/>
                <c:pt idx="0">
                  <c:v>1</c:v>
                </c:pt>
                <c:pt idx="3">
                  <c:v>1</c:v>
                </c:pt>
                <c:pt idx="6">
                  <c:v>0</c:v>
                </c:pt>
                <c:pt idx="9">
                  <c:v>0</c:v>
                </c:pt>
              </c:numCache>
            </c:numRef>
          </c:val>
          <c:extLst>
            <c:ext xmlns:c16="http://schemas.microsoft.com/office/drawing/2014/chart" uri="{C3380CC4-5D6E-409C-BE32-E72D297353CC}">
              <c16:uniqueId val="{00000000-31A3-4DB7-83AA-67FAF2AAAC9A}"/>
            </c:ext>
          </c:extLst>
        </c:ser>
        <c:ser>
          <c:idx val="1"/>
          <c:order val="1"/>
          <c:tx>
            <c:strRef>
              <c:f>'ALMACÉN ALM-IND1'!$D$26</c:f>
              <c:strCache>
                <c:ptCount val="1"/>
                <c:pt idx="0">
                  <c:v>Meta Vigencia</c:v>
                </c:pt>
              </c:strCache>
            </c:strRef>
          </c:tx>
          <c:spPr>
            <a:solidFill>
              <a:srgbClr val="FF420E"/>
            </a:solidFill>
            <a:ln w="25400">
              <a:noFill/>
            </a:ln>
          </c:spPr>
          <c:invertIfNegative val="0"/>
          <c:cat>
            <c:strRef>
              <c:f>'ALMACÉN ALM-IND1'!$B$27:$B$38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'ALMACÉN ALM-IND1'!$D$27:$D$38</c:f>
              <c:numCache>
                <c:formatCode>0%</c:formatCode>
                <c:ptCount val="12"/>
                <c:pt idx="0">
                  <c:v>1</c:v>
                </c:pt>
                <c:pt idx="3">
                  <c:v>1</c:v>
                </c:pt>
                <c:pt idx="6">
                  <c:v>1</c:v>
                </c:pt>
                <c:pt idx="9">
                  <c:v>1</c:v>
                </c:pt>
              </c:numCache>
            </c:numRef>
          </c:val>
          <c:extLst>
            <c:ext xmlns:c16="http://schemas.microsoft.com/office/drawing/2014/chart" uri="{C3380CC4-5D6E-409C-BE32-E72D297353CC}">
              <c16:uniqueId val="{00000001-31A3-4DB7-83AA-67FAF2AAAC9A}"/>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'ALMACÉN ALM-IND1'!$E$26</c:f>
              <c:strCache>
                <c:ptCount val="1"/>
                <c:pt idx="0">
                  <c:v>Meta Objetivo</c:v>
                </c:pt>
              </c:strCache>
            </c:strRef>
          </c:tx>
          <c:spPr>
            <a:ln w="38100">
              <a:solidFill>
                <a:srgbClr val="FFD320"/>
              </a:solidFill>
              <a:prstDash val="solid"/>
            </a:ln>
          </c:spPr>
          <c:marker>
            <c:symbol val="none"/>
          </c:marker>
          <c:cat>
            <c:strRef>
              <c:f>'ALMACÉN ALM-IND1'!$B$27:$B$38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'ALMACÉN ALM-IND1'!$E$27:$E$38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31A3-4DB7-83AA-67FAF2AAAC9A}"/>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'TRANSPORTES TRA-IND1'!$C$26</c:f>
              <c:strCache>
                <c:ptCount val="1"/>
                <c:pt idx="0">
                  <c:v>Datos</c:v>
                </c:pt>
              </c:strCache>
            </c:strRef>
          </c:tx>
          <c:spPr>
            <a:solidFill>
              <a:srgbClr val="004586"/>
            </a:solidFill>
            <a:ln w="25400">
              <a:noFill/>
            </a:ln>
          </c:spPr>
          <c:invertIfNegative val="0"/>
          <c:cat>
            <c:strRef>
              <c:f>'TRANSPORTES TRA-IND1'!$B$27:$B$38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'TRANSPORTES TRA-IND1'!$C$27:$C$38</c:f>
              <c:numCache>
                <c:formatCode>0%</c:formatCode>
                <c:ptCount val="12"/>
                <c:pt idx="0">
                  <c:v>0</c:v>
                </c:pt>
                <c:pt idx="3">
                  <c:v>0.77092439371428578</c:v>
                </c:pt>
                <c:pt idx="6">
                  <c:v>0.62494991999999994</c:v>
                </c:pt>
                <c:pt idx="9">
                  <c:v>0</c:v>
                </c:pt>
              </c:numCache>
            </c:numRef>
          </c:val>
          <c:extLst>
            <c:ext xmlns:c16="http://schemas.microsoft.com/office/drawing/2014/chart" uri="{C3380CC4-5D6E-409C-BE32-E72D297353CC}">
              <c16:uniqueId val="{00000000-7222-4B4E-872A-50FBE7D39923}"/>
            </c:ext>
          </c:extLst>
        </c:ser>
        <c:ser>
          <c:idx val="1"/>
          <c:order val="1"/>
          <c:tx>
            <c:strRef>
              <c:f>'TRANSPORTES TRA-IND1'!$D$26</c:f>
              <c:strCache>
                <c:ptCount val="1"/>
                <c:pt idx="0">
                  <c:v>Meta Vigencia</c:v>
                </c:pt>
              </c:strCache>
            </c:strRef>
          </c:tx>
          <c:spPr>
            <a:solidFill>
              <a:srgbClr val="FF420E"/>
            </a:solidFill>
            <a:ln w="25400">
              <a:noFill/>
            </a:ln>
          </c:spPr>
          <c:invertIfNegative val="0"/>
          <c:cat>
            <c:strRef>
              <c:f>'TRANSPORTES TRA-IND1'!$B$27:$B$38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'TRANSPORTES TRA-IND1'!$D$27:$D$38</c:f>
              <c:numCache>
                <c:formatCode>0%</c:formatCode>
                <c:ptCount val="12"/>
                <c:pt idx="0">
                  <c:v>0</c:v>
                </c:pt>
                <c:pt idx="3">
                  <c:v>0</c:v>
                </c:pt>
                <c:pt idx="6">
                  <c:v>0</c:v>
                </c:pt>
                <c:pt idx="9">
                  <c:v>0</c:v>
                </c:pt>
              </c:numCache>
            </c:numRef>
          </c:val>
          <c:extLst>
            <c:ext xmlns:c16="http://schemas.microsoft.com/office/drawing/2014/chart" uri="{C3380CC4-5D6E-409C-BE32-E72D297353CC}">
              <c16:uniqueId val="{00000001-7222-4B4E-872A-50FBE7D39923}"/>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'TRANSPORTES TRA-IND1'!$E$26</c:f>
              <c:strCache>
                <c:ptCount val="1"/>
                <c:pt idx="0">
                  <c:v>Meta Objetivo</c:v>
                </c:pt>
              </c:strCache>
            </c:strRef>
          </c:tx>
          <c:spPr>
            <a:ln w="38100">
              <a:solidFill>
                <a:srgbClr val="FFD320"/>
              </a:solidFill>
              <a:prstDash val="solid"/>
            </a:ln>
          </c:spPr>
          <c:marker>
            <c:symbol val="none"/>
          </c:marker>
          <c:cat>
            <c:strRef>
              <c:f>'TRANSPORTES TRA-IND1'!$B$27:$B$38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'TRANSPORTES TRA-IND1'!$E$27:$E$38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7222-4B4E-872A-50FBE7D39923}"/>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'TRANSPORTES TRA-IND2'!$C$26</c:f>
              <c:strCache>
                <c:ptCount val="1"/>
                <c:pt idx="0">
                  <c:v>Datos</c:v>
                </c:pt>
              </c:strCache>
            </c:strRef>
          </c:tx>
          <c:spPr>
            <a:solidFill>
              <a:srgbClr val="004586"/>
            </a:solidFill>
            <a:ln w="25400">
              <a:noFill/>
            </a:ln>
          </c:spPr>
          <c:invertIfNegative val="0"/>
          <c:cat>
            <c:strRef>
              <c:f>'TRANSPORTES TRA-IND2'!$B$27:$B$38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'TRANSPORTES TRA-IND2'!$C$27:$C$38</c:f>
              <c:numCache>
                <c:formatCode>0%</c:formatCode>
                <c:ptCount val="12"/>
                <c:pt idx="0">
                  <c:v>0.61962522033898304</c:v>
                </c:pt>
                <c:pt idx="3">
                  <c:v>0.60237543457627118</c:v>
                </c:pt>
                <c:pt idx="6">
                  <c:v>0.72321016542372873</c:v>
                </c:pt>
                <c:pt idx="9">
                  <c:v>0</c:v>
                </c:pt>
              </c:numCache>
            </c:numRef>
          </c:val>
          <c:extLst>
            <c:ext xmlns:c16="http://schemas.microsoft.com/office/drawing/2014/chart" uri="{C3380CC4-5D6E-409C-BE32-E72D297353CC}">
              <c16:uniqueId val="{00000000-64DD-49B7-9076-1F50CCDB42EB}"/>
            </c:ext>
          </c:extLst>
        </c:ser>
        <c:ser>
          <c:idx val="1"/>
          <c:order val="1"/>
          <c:tx>
            <c:strRef>
              <c:f>'TRANSPORTES TRA-IND2'!$D$26</c:f>
              <c:strCache>
                <c:ptCount val="1"/>
                <c:pt idx="0">
                  <c:v>Meta Vigencia</c:v>
                </c:pt>
              </c:strCache>
            </c:strRef>
          </c:tx>
          <c:spPr>
            <a:solidFill>
              <a:srgbClr val="FF420E"/>
            </a:solidFill>
            <a:ln w="25400">
              <a:noFill/>
            </a:ln>
          </c:spPr>
          <c:invertIfNegative val="0"/>
          <c:cat>
            <c:strRef>
              <c:f>'TRANSPORTES TRA-IND2'!$B$27:$B$38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'TRANSPORTES TRA-IND2'!$D$27:$D$38</c:f>
              <c:numCache>
                <c:formatCode>0%</c:formatCode>
                <c:ptCount val="12"/>
                <c:pt idx="0">
                  <c:v>0</c:v>
                </c:pt>
                <c:pt idx="3">
                  <c:v>0</c:v>
                </c:pt>
                <c:pt idx="6">
                  <c:v>0</c:v>
                </c:pt>
                <c:pt idx="9">
                  <c:v>0</c:v>
                </c:pt>
              </c:numCache>
            </c:numRef>
          </c:val>
          <c:extLst>
            <c:ext xmlns:c16="http://schemas.microsoft.com/office/drawing/2014/chart" uri="{C3380CC4-5D6E-409C-BE32-E72D297353CC}">
              <c16:uniqueId val="{00000001-64DD-49B7-9076-1F50CCDB42EB}"/>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'TRANSPORTES TRA-IND2'!$E$26</c:f>
              <c:strCache>
                <c:ptCount val="1"/>
                <c:pt idx="0">
                  <c:v>Meta Objetivo</c:v>
                </c:pt>
              </c:strCache>
            </c:strRef>
          </c:tx>
          <c:spPr>
            <a:ln w="38100">
              <a:solidFill>
                <a:srgbClr val="FFD320"/>
              </a:solidFill>
              <a:prstDash val="solid"/>
            </a:ln>
          </c:spPr>
          <c:marker>
            <c:symbol val="none"/>
          </c:marker>
          <c:cat>
            <c:strRef>
              <c:f>'TRANSPORTES TRA-IND2'!$B$27:$B$38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'TRANSPORTES TRA-IND2'!$E$27:$E$38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64DD-49B7-9076-1F50CCDB42EB}"/>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'GESTIÓN INTEGRAL SGA-IND1'!$C$26</c:f>
              <c:strCache>
                <c:ptCount val="1"/>
                <c:pt idx="0">
                  <c:v>Datos</c:v>
                </c:pt>
              </c:strCache>
            </c:strRef>
          </c:tx>
          <c:spPr>
            <a:solidFill>
              <a:srgbClr val="004586"/>
            </a:solidFill>
            <a:ln w="25400">
              <a:noFill/>
            </a:ln>
          </c:spPr>
          <c:invertIfNegative val="0"/>
          <c:cat>
            <c:strRef>
              <c:f>'GESTIÓN INTEGRAL SGA-IND1'!$B$27:$B$38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'GESTIÓN INTEGRAL SGA-IND1'!$C$27:$C$38</c:f>
              <c:numCache>
                <c:formatCode>0%</c:formatCode>
                <c:ptCount val="12"/>
                <c:pt idx="0">
                  <c:v>1</c:v>
                </c:pt>
                <c:pt idx="3">
                  <c:v>1</c:v>
                </c:pt>
                <c:pt idx="6">
                  <c:v>1</c:v>
                </c:pt>
                <c:pt idx="9">
                  <c:v>1</c:v>
                </c:pt>
              </c:numCache>
            </c:numRef>
          </c:val>
          <c:extLst>
            <c:ext xmlns:c16="http://schemas.microsoft.com/office/drawing/2014/chart" uri="{C3380CC4-5D6E-409C-BE32-E72D297353CC}">
              <c16:uniqueId val="{00000000-BEAC-4D04-8B98-DE29B7AC5BAC}"/>
            </c:ext>
          </c:extLst>
        </c:ser>
        <c:ser>
          <c:idx val="1"/>
          <c:order val="1"/>
          <c:tx>
            <c:strRef>
              <c:f>'GESTIÓN INTEGRAL SGA-IND1'!$D$26</c:f>
              <c:strCache>
                <c:ptCount val="1"/>
                <c:pt idx="0">
                  <c:v>Meta Vigencia</c:v>
                </c:pt>
              </c:strCache>
            </c:strRef>
          </c:tx>
          <c:spPr>
            <a:solidFill>
              <a:srgbClr val="FF420E"/>
            </a:solidFill>
            <a:ln w="25400">
              <a:noFill/>
            </a:ln>
          </c:spPr>
          <c:invertIfNegative val="0"/>
          <c:cat>
            <c:strRef>
              <c:f>'GESTIÓN INTEGRAL SGA-IND1'!$B$27:$B$38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'GESTIÓN INTEGRAL SGA-IND1'!$D$27:$D$38</c:f>
              <c:numCache>
                <c:formatCode>0%</c:formatCode>
                <c:ptCount val="12"/>
                <c:pt idx="0">
                  <c:v>1</c:v>
                </c:pt>
                <c:pt idx="3">
                  <c:v>1</c:v>
                </c:pt>
                <c:pt idx="6">
                  <c:v>1</c:v>
                </c:pt>
                <c:pt idx="9">
                  <c:v>1</c:v>
                </c:pt>
              </c:numCache>
            </c:numRef>
          </c:val>
          <c:extLst>
            <c:ext xmlns:c16="http://schemas.microsoft.com/office/drawing/2014/chart" uri="{C3380CC4-5D6E-409C-BE32-E72D297353CC}">
              <c16:uniqueId val="{00000001-BEAC-4D04-8B98-DE29B7AC5BAC}"/>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'GESTIÓN INTEGRAL SGA-IND1'!$E$26</c:f>
              <c:strCache>
                <c:ptCount val="1"/>
                <c:pt idx="0">
                  <c:v>Meta Objetivo</c:v>
                </c:pt>
              </c:strCache>
            </c:strRef>
          </c:tx>
          <c:spPr>
            <a:ln w="38100">
              <a:solidFill>
                <a:srgbClr val="FFD320"/>
              </a:solidFill>
              <a:prstDash val="solid"/>
            </a:ln>
          </c:spPr>
          <c:marker>
            <c:symbol val="none"/>
          </c:marker>
          <c:cat>
            <c:strRef>
              <c:f>'GESTIÓN INTEGRAL SGA-IND1'!$B$27:$B$38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'GESTIÓN INTEGRAL SGA-IND1'!$E$27:$E$38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BEAC-4D04-8B98-DE29B7AC5BAC}"/>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'GESTIÓN INTEGRAL SGA-IND2'!$C$26</c:f>
              <c:strCache>
                <c:ptCount val="1"/>
                <c:pt idx="0">
                  <c:v>Datos</c:v>
                </c:pt>
              </c:strCache>
            </c:strRef>
          </c:tx>
          <c:spPr>
            <a:solidFill>
              <a:srgbClr val="004586"/>
            </a:solidFill>
            <a:ln w="25400">
              <a:noFill/>
            </a:ln>
          </c:spPr>
          <c:invertIfNegative val="0"/>
          <c:cat>
            <c:strRef>
              <c:f>'GESTIÓN INTEGRAL SGA-IND2'!$B$27:$B$38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'GESTIÓN INTEGRAL SGA-IND2'!$C$27:$C$38</c:f>
              <c:numCache>
                <c:formatCode>0%</c:formatCode>
                <c:ptCount val="12"/>
                <c:pt idx="0">
                  <c:v>1</c:v>
                </c:pt>
                <c:pt idx="3">
                  <c:v>1</c:v>
                </c:pt>
                <c:pt idx="6">
                  <c:v>1</c:v>
                </c:pt>
                <c:pt idx="9">
                  <c:v>1</c:v>
                </c:pt>
              </c:numCache>
            </c:numRef>
          </c:val>
          <c:extLst>
            <c:ext xmlns:c16="http://schemas.microsoft.com/office/drawing/2014/chart" uri="{C3380CC4-5D6E-409C-BE32-E72D297353CC}">
              <c16:uniqueId val="{00000000-F55D-4AE7-A386-ECDC8D382A71}"/>
            </c:ext>
          </c:extLst>
        </c:ser>
        <c:ser>
          <c:idx val="1"/>
          <c:order val="1"/>
          <c:tx>
            <c:strRef>
              <c:f>'GESTIÓN INTEGRAL SGA-IND2'!$D$26</c:f>
              <c:strCache>
                <c:ptCount val="1"/>
                <c:pt idx="0">
                  <c:v>Meta Vigencia</c:v>
                </c:pt>
              </c:strCache>
            </c:strRef>
          </c:tx>
          <c:spPr>
            <a:solidFill>
              <a:srgbClr val="FF420E"/>
            </a:solidFill>
            <a:ln w="25400">
              <a:noFill/>
            </a:ln>
          </c:spPr>
          <c:invertIfNegative val="0"/>
          <c:cat>
            <c:strRef>
              <c:f>'GESTIÓN INTEGRAL SGA-IND2'!$B$27:$B$38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'GESTIÓN INTEGRAL SGA-IND2'!$D$27:$D$38</c:f>
              <c:numCache>
                <c:formatCode>0%</c:formatCode>
                <c:ptCount val="12"/>
                <c:pt idx="0">
                  <c:v>1</c:v>
                </c:pt>
                <c:pt idx="3">
                  <c:v>1</c:v>
                </c:pt>
                <c:pt idx="6">
                  <c:v>1</c:v>
                </c:pt>
                <c:pt idx="9">
                  <c:v>1</c:v>
                </c:pt>
              </c:numCache>
            </c:numRef>
          </c:val>
          <c:extLst>
            <c:ext xmlns:c16="http://schemas.microsoft.com/office/drawing/2014/chart" uri="{C3380CC4-5D6E-409C-BE32-E72D297353CC}">
              <c16:uniqueId val="{00000001-F55D-4AE7-A386-ECDC8D382A71}"/>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'GESTIÓN INTEGRAL SGA-IND2'!$E$26</c:f>
              <c:strCache>
                <c:ptCount val="1"/>
                <c:pt idx="0">
                  <c:v>Meta Objetivo</c:v>
                </c:pt>
              </c:strCache>
            </c:strRef>
          </c:tx>
          <c:spPr>
            <a:ln w="38100">
              <a:solidFill>
                <a:srgbClr val="FFD320"/>
              </a:solidFill>
              <a:prstDash val="solid"/>
            </a:ln>
          </c:spPr>
          <c:marker>
            <c:symbol val="none"/>
          </c:marker>
          <c:cat>
            <c:strRef>
              <c:f>'GESTIÓN INTEGRAL SGA-IND2'!$B$27:$B$38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'GESTIÓN INTEGRAL SGA-IND2'!$E$27:$E$38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F55D-4AE7-A386-ECDC8D382A71}"/>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'GESTIÓN INTEGRAL SGA-IND3'!$C$26</c:f>
              <c:strCache>
                <c:ptCount val="1"/>
                <c:pt idx="0">
                  <c:v>Datos</c:v>
                </c:pt>
              </c:strCache>
            </c:strRef>
          </c:tx>
          <c:spPr>
            <a:solidFill>
              <a:srgbClr val="004586"/>
            </a:solidFill>
            <a:ln w="25400">
              <a:noFill/>
            </a:ln>
          </c:spPr>
          <c:invertIfNegative val="0"/>
          <c:cat>
            <c:strRef>
              <c:f>'GESTIÓN INTEGRAL SGA-IND3'!$B$27:$B$38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'GESTIÓN INTEGRAL SGA-IND3'!$C$27:$C$38</c:f>
              <c:numCache>
                <c:formatCode>0%</c:formatCode>
                <c:ptCount val="12"/>
                <c:pt idx="0">
                  <c:v>1</c:v>
                </c:pt>
                <c:pt idx="3">
                  <c:v>1</c:v>
                </c:pt>
                <c:pt idx="6">
                  <c:v>1</c:v>
                </c:pt>
                <c:pt idx="9">
                  <c:v>1</c:v>
                </c:pt>
              </c:numCache>
            </c:numRef>
          </c:val>
          <c:extLst>
            <c:ext xmlns:c16="http://schemas.microsoft.com/office/drawing/2014/chart" uri="{C3380CC4-5D6E-409C-BE32-E72D297353CC}">
              <c16:uniqueId val="{00000000-6C58-453C-AA02-DEA69D58FD53}"/>
            </c:ext>
          </c:extLst>
        </c:ser>
        <c:ser>
          <c:idx val="1"/>
          <c:order val="1"/>
          <c:tx>
            <c:strRef>
              <c:f>'GESTIÓN INTEGRAL SGA-IND3'!$D$26</c:f>
              <c:strCache>
                <c:ptCount val="1"/>
                <c:pt idx="0">
                  <c:v>Meta Vigencia</c:v>
                </c:pt>
              </c:strCache>
            </c:strRef>
          </c:tx>
          <c:spPr>
            <a:solidFill>
              <a:srgbClr val="FF420E"/>
            </a:solidFill>
            <a:ln w="25400">
              <a:noFill/>
            </a:ln>
          </c:spPr>
          <c:invertIfNegative val="0"/>
          <c:cat>
            <c:strRef>
              <c:f>'GESTIÓN INTEGRAL SGA-IND3'!$B$27:$B$38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'GESTIÓN INTEGRAL SGA-IND3'!$D$27:$D$38</c:f>
              <c:numCache>
                <c:formatCode>0%</c:formatCode>
                <c:ptCount val="12"/>
                <c:pt idx="0">
                  <c:v>1</c:v>
                </c:pt>
                <c:pt idx="3">
                  <c:v>1</c:v>
                </c:pt>
                <c:pt idx="6">
                  <c:v>1</c:v>
                </c:pt>
                <c:pt idx="9">
                  <c:v>1</c:v>
                </c:pt>
              </c:numCache>
            </c:numRef>
          </c:val>
          <c:extLst>
            <c:ext xmlns:c16="http://schemas.microsoft.com/office/drawing/2014/chart" uri="{C3380CC4-5D6E-409C-BE32-E72D297353CC}">
              <c16:uniqueId val="{00000001-6C58-453C-AA02-DEA69D58FD53}"/>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'GESTIÓN INTEGRAL SGA-IND3'!$E$26</c:f>
              <c:strCache>
                <c:ptCount val="1"/>
                <c:pt idx="0">
                  <c:v>Meta Objetivo</c:v>
                </c:pt>
              </c:strCache>
            </c:strRef>
          </c:tx>
          <c:spPr>
            <a:ln w="38100">
              <a:solidFill>
                <a:srgbClr val="FFD320"/>
              </a:solidFill>
              <a:prstDash val="solid"/>
            </a:ln>
          </c:spPr>
          <c:marker>
            <c:symbol val="none"/>
          </c:marker>
          <c:cat>
            <c:strRef>
              <c:f>'GESTIÓN INTEGRAL SGA-IND3'!$B$27:$B$38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'GESTIÓN INTEGRAL SGA-IND3'!$E$27:$E$38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6C58-453C-AA02-DEA69D58FD53}"/>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'GESTIÓN INTEGRAL SGA-IND4'!$C$26</c:f>
              <c:strCache>
                <c:ptCount val="1"/>
                <c:pt idx="0">
                  <c:v>Datos</c:v>
                </c:pt>
              </c:strCache>
            </c:strRef>
          </c:tx>
          <c:spPr>
            <a:solidFill>
              <a:srgbClr val="004586"/>
            </a:solidFill>
            <a:ln w="25400">
              <a:noFill/>
            </a:ln>
          </c:spPr>
          <c:invertIfNegative val="0"/>
          <c:cat>
            <c:strRef>
              <c:f>'GESTIÓN INTEGRAL SGA-IND4'!$B$27:$B$38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'GESTIÓN INTEGRAL SGA-IND4'!$C$27:$C$38</c:f>
              <c:numCache>
                <c:formatCode>0%</c:formatCode>
                <c:ptCount val="12"/>
                <c:pt idx="0">
                  <c:v>1</c:v>
                </c:pt>
                <c:pt idx="3">
                  <c:v>1</c:v>
                </c:pt>
                <c:pt idx="6">
                  <c:v>1</c:v>
                </c:pt>
                <c:pt idx="9">
                  <c:v>1</c:v>
                </c:pt>
              </c:numCache>
            </c:numRef>
          </c:val>
          <c:extLst>
            <c:ext xmlns:c16="http://schemas.microsoft.com/office/drawing/2014/chart" uri="{C3380CC4-5D6E-409C-BE32-E72D297353CC}">
              <c16:uniqueId val="{00000000-74DB-4DB4-B167-EB77692392EE}"/>
            </c:ext>
          </c:extLst>
        </c:ser>
        <c:ser>
          <c:idx val="1"/>
          <c:order val="1"/>
          <c:tx>
            <c:strRef>
              <c:f>'GESTIÓN INTEGRAL SGA-IND4'!$D$26</c:f>
              <c:strCache>
                <c:ptCount val="1"/>
                <c:pt idx="0">
                  <c:v>Meta Vigencia</c:v>
                </c:pt>
              </c:strCache>
            </c:strRef>
          </c:tx>
          <c:spPr>
            <a:solidFill>
              <a:srgbClr val="FF420E"/>
            </a:solidFill>
            <a:ln w="25400">
              <a:noFill/>
            </a:ln>
          </c:spPr>
          <c:invertIfNegative val="0"/>
          <c:cat>
            <c:strRef>
              <c:f>'GESTIÓN INTEGRAL SGA-IND4'!$B$27:$B$38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'GESTIÓN INTEGRAL SGA-IND4'!$D$27:$D$38</c:f>
              <c:numCache>
                <c:formatCode>0%</c:formatCode>
                <c:ptCount val="12"/>
                <c:pt idx="0">
                  <c:v>1</c:v>
                </c:pt>
                <c:pt idx="3">
                  <c:v>1</c:v>
                </c:pt>
                <c:pt idx="6">
                  <c:v>1</c:v>
                </c:pt>
                <c:pt idx="9">
                  <c:v>1</c:v>
                </c:pt>
              </c:numCache>
            </c:numRef>
          </c:val>
          <c:extLst>
            <c:ext xmlns:c16="http://schemas.microsoft.com/office/drawing/2014/chart" uri="{C3380CC4-5D6E-409C-BE32-E72D297353CC}">
              <c16:uniqueId val="{00000001-74DB-4DB4-B167-EB77692392EE}"/>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'GESTIÓN INTEGRAL SGA-IND4'!$E$26</c:f>
              <c:strCache>
                <c:ptCount val="1"/>
                <c:pt idx="0">
                  <c:v>Meta Objetivo</c:v>
                </c:pt>
              </c:strCache>
            </c:strRef>
          </c:tx>
          <c:spPr>
            <a:ln w="38100">
              <a:solidFill>
                <a:srgbClr val="FFD320"/>
              </a:solidFill>
              <a:prstDash val="solid"/>
            </a:ln>
          </c:spPr>
          <c:marker>
            <c:symbol val="none"/>
          </c:marker>
          <c:cat>
            <c:strRef>
              <c:f>'GESTIÓN INTEGRAL SGA-IND4'!$B$27:$B$38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'GESTIÓN INTEGRAL SGA-IND4'!$E$27:$E$38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74DB-4DB4-B167-EB77692392EE}"/>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'GESTIÓN INTEGRAL SGA-IND5'!$C$26</c:f>
              <c:strCache>
                <c:ptCount val="1"/>
                <c:pt idx="0">
                  <c:v>Datos</c:v>
                </c:pt>
              </c:strCache>
            </c:strRef>
          </c:tx>
          <c:spPr>
            <a:solidFill>
              <a:srgbClr val="004586"/>
            </a:solidFill>
            <a:ln w="25400">
              <a:noFill/>
            </a:ln>
          </c:spPr>
          <c:invertIfNegative val="0"/>
          <c:cat>
            <c:strRef>
              <c:f>'GESTIÓN INTEGRAL SGA-IND5'!$B$27:$B$38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'GESTIÓN INTEGRAL SGA-IND5'!$C$27:$C$38</c:f>
              <c:numCache>
                <c:formatCode>0%</c:formatCode>
                <c:ptCount val="12"/>
                <c:pt idx="0">
                  <c:v>1</c:v>
                </c:pt>
                <c:pt idx="3">
                  <c:v>1</c:v>
                </c:pt>
                <c:pt idx="6">
                  <c:v>1</c:v>
                </c:pt>
                <c:pt idx="9">
                  <c:v>1</c:v>
                </c:pt>
              </c:numCache>
            </c:numRef>
          </c:val>
          <c:extLst>
            <c:ext xmlns:c16="http://schemas.microsoft.com/office/drawing/2014/chart" uri="{C3380CC4-5D6E-409C-BE32-E72D297353CC}">
              <c16:uniqueId val="{00000000-6714-4FDB-8C11-9B377A8FBB06}"/>
            </c:ext>
          </c:extLst>
        </c:ser>
        <c:ser>
          <c:idx val="1"/>
          <c:order val="1"/>
          <c:tx>
            <c:strRef>
              <c:f>'GESTIÓN INTEGRAL SGA-IND5'!$D$26</c:f>
              <c:strCache>
                <c:ptCount val="1"/>
                <c:pt idx="0">
                  <c:v>Meta Vigencia</c:v>
                </c:pt>
              </c:strCache>
            </c:strRef>
          </c:tx>
          <c:spPr>
            <a:solidFill>
              <a:srgbClr val="FF420E"/>
            </a:solidFill>
            <a:ln w="25400">
              <a:noFill/>
            </a:ln>
          </c:spPr>
          <c:invertIfNegative val="0"/>
          <c:cat>
            <c:strRef>
              <c:f>'GESTIÓN INTEGRAL SGA-IND5'!$B$27:$B$38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'GESTIÓN INTEGRAL SGA-IND5'!$D$27:$D$38</c:f>
              <c:numCache>
                <c:formatCode>0%</c:formatCode>
                <c:ptCount val="12"/>
                <c:pt idx="0">
                  <c:v>1</c:v>
                </c:pt>
                <c:pt idx="3">
                  <c:v>1</c:v>
                </c:pt>
                <c:pt idx="6">
                  <c:v>1</c:v>
                </c:pt>
                <c:pt idx="9">
                  <c:v>1</c:v>
                </c:pt>
              </c:numCache>
            </c:numRef>
          </c:val>
          <c:extLst>
            <c:ext xmlns:c16="http://schemas.microsoft.com/office/drawing/2014/chart" uri="{C3380CC4-5D6E-409C-BE32-E72D297353CC}">
              <c16:uniqueId val="{00000001-6714-4FDB-8C11-9B377A8FBB06}"/>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'GESTIÓN INTEGRAL SGA-IND5'!$E$26</c:f>
              <c:strCache>
                <c:ptCount val="1"/>
                <c:pt idx="0">
                  <c:v>Meta Objetivo</c:v>
                </c:pt>
              </c:strCache>
            </c:strRef>
          </c:tx>
          <c:spPr>
            <a:ln w="38100">
              <a:solidFill>
                <a:srgbClr val="FFD320"/>
              </a:solidFill>
              <a:prstDash val="solid"/>
            </a:ln>
          </c:spPr>
          <c:marker>
            <c:symbol val="none"/>
          </c:marker>
          <c:cat>
            <c:strRef>
              <c:f>'GESTIÓN INTEGRAL SGA-IND5'!$B$27:$B$38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'GESTIÓN INTEGRAL SGA-IND5'!$E$27:$E$38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6714-4FDB-8C11-9B377A8FBB06}"/>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s-ES"/>
              <a:t>INDICES</a:t>
            </a:r>
          </a:p>
        </c:rich>
      </c:tx>
      <c:layout/>
      <c:overlay val="0"/>
    </c:title>
    <c:autoTitleDeleted val="0"/>
    <c:plotArea>
      <c:layout/>
      <c:lineChart>
        <c:grouping val="standard"/>
        <c:varyColors val="0"/>
        <c:ser>
          <c:idx val="0"/>
          <c:order val="0"/>
          <c:tx>
            <c:strRef>
              <c:f>'[7]ESTADISTICAS DE ACCIDENTALIDAD'!$M$6</c:f>
              <c:strCache>
                <c:ptCount val="1"/>
                <c:pt idx="0">
                  <c:v>FRECUENCIA DE AT</c:v>
                </c:pt>
              </c:strCache>
            </c:strRef>
          </c:tx>
          <c:cat>
            <c:strRef>
              <c:f>'[7]ESTADISTICAS DE ACCIDENTALIDAD'!$A$7:$A$12</c:f>
              <c:strCache>
                <c:ptCount val="6"/>
                <c:pt idx="0">
                  <c:v>JULIO</c:v>
                </c:pt>
                <c:pt idx="1">
                  <c:v>AGOSTO</c:v>
                </c:pt>
                <c:pt idx="2">
                  <c:v>SEPTIEMBRE</c:v>
                </c:pt>
                <c:pt idx="3">
                  <c:v>OCTUBRE</c:v>
                </c:pt>
                <c:pt idx="4">
                  <c:v>NOVIEMBRE</c:v>
                </c:pt>
                <c:pt idx="5">
                  <c:v>DICIEMBRE</c:v>
                </c:pt>
              </c:strCache>
            </c:strRef>
          </c:cat>
          <c:val>
            <c:numRef>
              <c:f>'[7]ESTADISTICAS DE ACCIDENTALIDAD'!$M$7:$M$18</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0-D2F6-44A4-8B98-E37D83021B49}"/>
            </c:ext>
          </c:extLst>
        </c:ser>
        <c:ser>
          <c:idx val="1"/>
          <c:order val="1"/>
          <c:tx>
            <c:strRef>
              <c:f>'[7]ESTADISTICAS DE ACCIDENTALIDAD'!$N$6</c:f>
              <c:strCache>
                <c:ptCount val="1"/>
                <c:pt idx="0">
                  <c:v>SEVERIDAD DE AT</c:v>
                </c:pt>
              </c:strCache>
            </c:strRef>
          </c:tx>
          <c:cat>
            <c:strRef>
              <c:f>'[7]ESTADISTICAS DE ACCIDENTALIDAD'!$A$7:$A$12</c:f>
              <c:strCache>
                <c:ptCount val="6"/>
                <c:pt idx="0">
                  <c:v>JULIO</c:v>
                </c:pt>
                <c:pt idx="1">
                  <c:v>AGOSTO</c:v>
                </c:pt>
                <c:pt idx="2">
                  <c:v>SEPTIEMBRE</c:v>
                </c:pt>
                <c:pt idx="3">
                  <c:v>OCTUBRE</c:v>
                </c:pt>
                <c:pt idx="4">
                  <c:v>NOVIEMBRE</c:v>
                </c:pt>
                <c:pt idx="5">
                  <c:v>DICIEMBRE</c:v>
                </c:pt>
              </c:strCache>
            </c:strRef>
          </c:cat>
          <c:val>
            <c:numRef>
              <c:f>'[7]ESTADISTICAS DE ACCIDENTALIDAD'!$N$7:$N$18</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1-D2F6-44A4-8B98-E37D83021B49}"/>
            </c:ext>
          </c:extLst>
        </c:ser>
        <c:ser>
          <c:idx val="2"/>
          <c:order val="2"/>
          <c:tx>
            <c:strRef>
              <c:f>'[7]ESTADISTICAS DE ACCIDENTALIDAD'!$O$6</c:f>
              <c:strCache>
                <c:ptCount val="1"/>
                <c:pt idx="0">
                  <c:v>LESIONES INCAPACITANTES</c:v>
                </c:pt>
              </c:strCache>
            </c:strRef>
          </c:tx>
          <c:cat>
            <c:strRef>
              <c:f>'[7]ESTADISTICAS DE ACCIDENTALIDAD'!$A$7:$A$12</c:f>
              <c:strCache>
                <c:ptCount val="6"/>
                <c:pt idx="0">
                  <c:v>JULIO</c:v>
                </c:pt>
                <c:pt idx="1">
                  <c:v>AGOSTO</c:v>
                </c:pt>
                <c:pt idx="2">
                  <c:v>SEPTIEMBRE</c:v>
                </c:pt>
                <c:pt idx="3">
                  <c:v>OCTUBRE</c:v>
                </c:pt>
                <c:pt idx="4">
                  <c:v>NOVIEMBRE</c:v>
                </c:pt>
                <c:pt idx="5">
                  <c:v>DICIEMBRE</c:v>
                </c:pt>
              </c:strCache>
            </c:strRef>
          </c:cat>
          <c:val>
            <c:numRef>
              <c:f>'[7]ESTADISTICAS DE ACCIDENTALIDAD'!$O$7:$O$18</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2-D2F6-44A4-8B98-E37D83021B49}"/>
            </c:ext>
          </c:extLst>
        </c:ser>
        <c:dLbls>
          <c:showLegendKey val="0"/>
          <c:showVal val="0"/>
          <c:showCatName val="0"/>
          <c:showSerName val="0"/>
          <c:showPercent val="0"/>
          <c:showBubbleSize val="0"/>
        </c:dLbls>
        <c:marker val="1"/>
        <c:smooth val="0"/>
        <c:axId val="286859320"/>
        <c:axId val="286860104"/>
      </c:lineChart>
      <c:catAx>
        <c:axId val="286859320"/>
        <c:scaling>
          <c:orientation val="minMax"/>
        </c:scaling>
        <c:delete val="0"/>
        <c:axPos val="b"/>
        <c:numFmt formatCode="General" sourceLinked="0"/>
        <c:majorTickMark val="none"/>
        <c:minorTickMark val="none"/>
        <c:tickLblPos val="nextTo"/>
        <c:crossAx val="286860104"/>
        <c:crosses val="autoZero"/>
        <c:auto val="1"/>
        <c:lblAlgn val="ctr"/>
        <c:lblOffset val="100"/>
        <c:noMultiLvlLbl val="0"/>
      </c:catAx>
      <c:valAx>
        <c:axId val="286860104"/>
        <c:scaling>
          <c:orientation val="minMax"/>
        </c:scaling>
        <c:delete val="0"/>
        <c:axPos val="l"/>
        <c:majorGridlines/>
        <c:numFmt formatCode="General" sourceLinked="1"/>
        <c:majorTickMark val="none"/>
        <c:minorTickMark val="none"/>
        <c:tickLblPos val="nextTo"/>
        <c:crossAx val="286859320"/>
        <c:crosses val="autoZero"/>
        <c:crossBetween val="between"/>
      </c:valAx>
    </c:plotArea>
    <c:legend>
      <c:legendPos val="r"/>
      <c:layout>
        <c:manualLayout>
          <c:xMode val="edge"/>
          <c:yMode val="edge"/>
          <c:x val="0.70474912510936139"/>
          <c:y val="0.48798410615339749"/>
          <c:w val="0.25543022569333307"/>
          <c:h val="0.22086004621987879"/>
        </c:manualLayout>
      </c:layout>
      <c:overlay val="0"/>
    </c:legend>
    <c:plotVisOnly val="1"/>
    <c:dispBlanksAs val="gap"/>
    <c:showDLblsOverMax val="0"/>
  </c:chart>
  <c:printSettings>
    <c:headerFooter/>
    <c:pageMargins b="0.75" l="0.7" r="0.7" t="0.75" header="0.3" footer="0.3"/>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s-ES"/>
              <a:t>TASAS</a:t>
            </a:r>
          </a:p>
        </c:rich>
      </c:tx>
      <c:layout/>
      <c:overlay val="0"/>
    </c:title>
    <c:autoTitleDeleted val="0"/>
    <c:plotArea>
      <c:layout/>
      <c:lineChart>
        <c:grouping val="standard"/>
        <c:varyColors val="0"/>
        <c:ser>
          <c:idx val="0"/>
          <c:order val="0"/>
          <c:tx>
            <c:strRef>
              <c:f>'[7]ESTADISTICAS DE ACCIDENTALIDAD'!$P$6</c:f>
              <c:strCache>
                <c:ptCount val="1"/>
                <c:pt idx="0">
                  <c:v>TASA DE ACCIDENTALIDAD</c:v>
                </c:pt>
              </c:strCache>
            </c:strRef>
          </c:tx>
          <c:cat>
            <c:strRef>
              <c:f>'[7]ESTADISTICAS DE ACCIDENTALIDAD'!$A$7:$A$14</c:f>
              <c:strCache>
                <c:ptCount val="8"/>
                <c:pt idx="0">
                  <c:v>JULIO</c:v>
                </c:pt>
                <c:pt idx="1">
                  <c:v>AGOSTO</c:v>
                </c:pt>
                <c:pt idx="2">
                  <c:v>SEPTIEMBRE</c:v>
                </c:pt>
                <c:pt idx="3">
                  <c:v>OCTUBRE</c:v>
                </c:pt>
                <c:pt idx="4">
                  <c:v>NOVIEMBRE</c:v>
                </c:pt>
                <c:pt idx="5">
                  <c:v>DICIEMBRE</c:v>
                </c:pt>
                <c:pt idx="6">
                  <c:v>ENERO 2018</c:v>
                </c:pt>
                <c:pt idx="7">
                  <c:v>FEBRERO 2018</c:v>
                </c:pt>
              </c:strCache>
            </c:strRef>
          </c:cat>
          <c:val>
            <c:numRef>
              <c:f>'[7]ESTADISTICAS DE ACCIDENTALIDAD'!$A$7:$A$12</c:f>
              <c:numCache>
                <c:formatCode>General</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0-107D-407A-BBF1-AD5BFDF925F5}"/>
            </c:ext>
          </c:extLst>
        </c:ser>
        <c:ser>
          <c:idx val="1"/>
          <c:order val="1"/>
          <c:tx>
            <c:strRef>
              <c:f>'[7]ESTADISTICAS DE ACCIDENTALIDAD'!$Q$6</c:f>
              <c:strCache>
                <c:ptCount val="1"/>
                <c:pt idx="0">
                  <c:v>TASA DE AUSENTISMO</c:v>
                </c:pt>
              </c:strCache>
            </c:strRef>
          </c:tx>
          <c:cat>
            <c:strRef>
              <c:f>'[7]ESTADISTICAS DE ACCIDENTALIDAD'!$A$7:$A$14</c:f>
              <c:strCache>
                <c:ptCount val="8"/>
                <c:pt idx="0">
                  <c:v>JULIO</c:v>
                </c:pt>
                <c:pt idx="1">
                  <c:v>AGOSTO</c:v>
                </c:pt>
                <c:pt idx="2">
                  <c:v>SEPTIEMBRE</c:v>
                </c:pt>
                <c:pt idx="3">
                  <c:v>OCTUBRE</c:v>
                </c:pt>
                <c:pt idx="4">
                  <c:v>NOVIEMBRE</c:v>
                </c:pt>
                <c:pt idx="5">
                  <c:v>DICIEMBRE</c:v>
                </c:pt>
                <c:pt idx="6">
                  <c:v>ENERO 2018</c:v>
                </c:pt>
                <c:pt idx="7">
                  <c:v>FEBRERO 2018</c:v>
                </c:pt>
              </c:strCache>
            </c:strRef>
          </c:cat>
          <c:val>
            <c:numRef>
              <c:f>'[7]ESTADISTICAS DE ACCIDENTALIDAD'!$Q$7:$Q$18</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1-107D-407A-BBF1-AD5BFDF925F5}"/>
            </c:ext>
          </c:extLst>
        </c:ser>
        <c:dLbls>
          <c:showLegendKey val="0"/>
          <c:showVal val="0"/>
          <c:showCatName val="0"/>
          <c:showSerName val="0"/>
          <c:showPercent val="0"/>
          <c:showBubbleSize val="0"/>
        </c:dLbls>
        <c:marker val="1"/>
        <c:smooth val="0"/>
        <c:axId val="519828072"/>
        <c:axId val="519827680"/>
      </c:lineChart>
      <c:catAx>
        <c:axId val="519828072"/>
        <c:scaling>
          <c:orientation val="minMax"/>
        </c:scaling>
        <c:delete val="0"/>
        <c:axPos val="b"/>
        <c:numFmt formatCode="General" sourceLinked="0"/>
        <c:majorTickMark val="none"/>
        <c:minorTickMark val="none"/>
        <c:tickLblPos val="nextTo"/>
        <c:crossAx val="519827680"/>
        <c:crosses val="autoZero"/>
        <c:auto val="1"/>
        <c:lblAlgn val="ctr"/>
        <c:lblOffset val="100"/>
        <c:noMultiLvlLbl val="0"/>
      </c:catAx>
      <c:valAx>
        <c:axId val="519827680"/>
        <c:scaling>
          <c:orientation val="minMax"/>
        </c:scaling>
        <c:delete val="0"/>
        <c:axPos val="l"/>
        <c:majorGridlines/>
        <c:numFmt formatCode="General" sourceLinked="1"/>
        <c:majorTickMark val="none"/>
        <c:minorTickMark val="none"/>
        <c:tickLblPos val="nextTo"/>
        <c:crossAx val="519828072"/>
        <c:crosses val="autoZero"/>
        <c:crossBetween val="between"/>
      </c:valAx>
    </c:plotArea>
    <c:legend>
      <c:legendPos val="r"/>
      <c:layout/>
      <c:overlay val="0"/>
    </c:legend>
    <c:plotVisOnly val="1"/>
    <c:dispBlanksAs val="gap"/>
    <c:showDLblsOverMax val="0"/>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6.xml"/></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7.xml"/></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8.xml"/></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9.xml"/></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0.xml"/></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1.xml"/></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2.xml"/></Relationships>
</file>

<file path=xl/drawings/_rels/drawing1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3.xml"/></Relationships>
</file>

<file path=xl/drawings/_rels/drawing1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4.xml"/></Relationships>
</file>

<file path=xl/drawings/_rels/drawing1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5.xml"/></Relationships>
</file>

<file path=xl/drawings/_rels/drawing1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6.xml"/></Relationships>
</file>

<file path=xl/drawings/_rels/drawing1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7.xml"/></Relationships>
</file>

<file path=xl/drawings/_rels/drawing1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8.xml"/></Relationships>
</file>

<file path=xl/drawings/_rels/drawing1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9.xml"/></Relationships>
</file>

<file path=xl/drawings/_rels/drawing2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20.xml"/></Relationships>
</file>

<file path=xl/drawings/_rels/drawing2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21.xml"/></Relationships>
</file>

<file path=xl/drawings/_rels/drawing2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22.xml"/></Relationships>
</file>

<file path=xl/drawings/_rels/drawing2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23.xml"/></Relationships>
</file>

<file path=xl/drawings/_rels/drawing2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24.xml"/></Relationships>
</file>

<file path=xl/drawings/_rels/drawing2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25.xml"/></Relationships>
</file>

<file path=xl/drawings/_rels/drawing2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26.xml"/></Relationships>
</file>

<file path=xl/drawings/_rels/drawing2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27.xml"/></Relationships>
</file>

<file path=xl/drawings/_rels/drawing2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28.xml"/></Relationships>
</file>

<file path=xl/drawings/_rels/drawing2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29.xml"/></Relationships>
</file>

<file path=xl/drawings/_rels/drawing3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30.xml"/></Relationships>
</file>

<file path=xl/drawings/_rels/drawing3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31.xml"/></Relationships>
</file>

<file path=xl/drawings/_rels/drawing3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32.xml"/></Relationships>
</file>

<file path=xl/drawings/_rels/drawing3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33.xml"/></Relationships>
</file>

<file path=xl/drawings/_rels/drawing3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34.xml"/></Relationships>
</file>

<file path=xl/drawings/_rels/drawing3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35.xml"/></Relationships>
</file>

<file path=xl/drawings/_rels/drawing3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36.xml"/></Relationships>
</file>

<file path=xl/drawings/_rels/drawing3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37.xml"/></Relationships>
</file>

<file path=xl/drawings/_rels/drawing3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38.xml"/></Relationships>
</file>

<file path=xl/drawings/_rels/drawing3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39.xml"/></Relationships>
</file>

<file path=xl/drawings/_rels/drawing4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40.xml"/></Relationships>
</file>

<file path=xl/drawings/_rels/drawing4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41.xml"/></Relationships>
</file>

<file path=xl/drawings/_rels/drawing4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42.xml"/></Relationships>
</file>

<file path=xl/drawings/_rels/drawing4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43.xml"/></Relationships>
</file>

<file path=xl/drawings/_rels/drawing4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44.xml"/></Relationships>
</file>

<file path=xl/drawings/_rels/drawing4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45.xml"/></Relationships>
</file>

<file path=xl/drawings/_rels/drawing4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46.xml"/></Relationships>
</file>

<file path=xl/drawings/_rels/drawing4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47.xml"/></Relationships>
</file>

<file path=xl/drawings/_rels/drawing4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48.xml"/></Relationships>
</file>

<file path=xl/drawings/_rels/drawing4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49.xml"/></Relationships>
</file>

<file path=xl/drawings/_rels/drawing5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50.xml"/></Relationships>
</file>

<file path=xl/drawings/_rels/drawing5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51.xml"/></Relationships>
</file>

<file path=xl/drawings/_rels/drawing5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52.xml"/></Relationships>
</file>

<file path=xl/drawings/_rels/drawing5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53.xml"/></Relationships>
</file>

<file path=xl/drawings/_rels/drawing5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54.xml"/></Relationships>
</file>

<file path=xl/drawings/_rels/drawing55.xml.rels><?xml version="1.0" encoding="UTF-8" standalone="yes"?>
<Relationships xmlns="http://schemas.openxmlformats.org/package/2006/relationships"><Relationship Id="rId8" Type="http://schemas.openxmlformats.org/officeDocument/2006/relationships/hyperlink" Target="#'REP. INCAPACIDADES MED.'!A1"/><Relationship Id="rId3" Type="http://schemas.openxmlformats.org/officeDocument/2006/relationships/image" Target="../media/image2.png"/><Relationship Id="rId7" Type="http://schemas.openxmlformats.org/officeDocument/2006/relationships/hyperlink" Target="#'FICHA T&#201;CNICA'!A1"/><Relationship Id="rId2" Type="http://schemas.openxmlformats.org/officeDocument/2006/relationships/chart" Target="../charts/chart56.xml"/><Relationship Id="rId1" Type="http://schemas.openxmlformats.org/officeDocument/2006/relationships/chart" Target="../charts/chart55.xml"/><Relationship Id="rId6" Type="http://schemas.openxmlformats.org/officeDocument/2006/relationships/hyperlink" Target="#'DX NECESI. MEDIC'!A1"/><Relationship Id="rId5" Type="http://schemas.openxmlformats.org/officeDocument/2006/relationships/image" Target="../media/image3.jpg"/><Relationship Id="rId4" Type="http://schemas.openxmlformats.org/officeDocument/2006/relationships/hyperlink" Target="#INDICE!A1"/></Relationships>
</file>

<file path=xl/drawings/drawing1.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1341" name="Gráfico 3">
          <a:extLst>
            <a:ext uri="{FF2B5EF4-FFF2-40B4-BE49-F238E27FC236}">
              <a16:creationId xmlns:a16="http://schemas.microsoft.com/office/drawing/2014/main" id="{00000000-0008-0000-0000-00003D05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14</xdr:col>
      <xdr:colOff>136072</xdr:colOff>
      <xdr:row>19</xdr:row>
      <xdr:rowOff>136071</xdr:rowOff>
    </xdr:from>
    <xdr:ext cx="2566988"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0000-000004000000}"/>
                </a:ext>
              </a:extLst>
            </xdr:cNvPr>
            <xdr:cNvSpPr txBox="1"/>
          </xdr:nvSpPr>
          <xdr:spPr>
            <a:xfrm>
              <a:off x="5470072" y="4585607"/>
              <a:ext cx="2566988"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m:t>
                        </m:r>
                      </m:num>
                      <m:den>
                        <m:r>
                          <a:rPr lang="es-CO" sz="1100" b="0" i="1">
                            <a:latin typeface="Cambria Math" panose="02040503050406030204" pitchFamily="18" charset="0"/>
                          </a:rPr>
                          <m:t>𝑉</m:t>
                        </m:r>
                        <m:r>
                          <a:rPr lang="es-CO" sz="1100" b="0" i="1">
                            <a:latin typeface="Cambria Math" panose="02040503050406030204" pitchFamily="18" charset="0"/>
                          </a:rPr>
                          <m:t>2</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497250A8-A753-49A0-A8C9-BCDB229C80C9}"/>
                </a:ext>
              </a:extLst>
            </xdr:cNvPr>
            <xdr:cNvSpPr txBox="1"/>
          </xdr:nvSpPr>
          <xdr:spPr>
            <a:xfrm>
              <a:off x="5470072" y="4585607"/>
              <a:ext cx="2566988"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r>
                <a:rPr lang="es-CO" sz="1100" b="0" i="0">
                  <a:latin typeface="Cambria Math" panose="02040503050406030204" pitchFamily="18" charset="0"/>
                </a:rPr>
                <a:t>𝑉1/𝑉2</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wsDr>
</file>

<file path=xl/drawings/drawing2.xml><?xml version="1.0" encoding="utf-8"?>
<xdr:wsDr xmlns:xdr="http://schemas.openxmlformats.org/drawingml/2006/spreadsheetDrawing" xmlns:a="http://schemas.openxmlformats.org/drawingml/2006/main">
  <xdr:twoCellAnchor editAs="absolute">
    <xdr:from>
      <xdr:col>5</xdr:col>
      <xdr:colOff>142877</xdr:colOff>
      <xdr:row>25</xdr:row>
      <xdr:rowOff>62178</xdr:rowOff>
    </xdr:from>
    <xdr:to>
      <xdr:col>23</xdr:col>
      <xdr:colOff>130952</xdr:colOff>
      <xdr:row>37</xdr:row>
      <xdr:rowOff>83342</xdr:rowOff>
    </xdr:to>
    <xdr:graphicFrame macro="">
      <xdr:nvGraphicFramePr>
        <xdr:cNvPr id="2" name="Gráfico 3">
          <a:extLst>
            <a:ext uri="{FF2B5EF4-FFF2-40B4-BE49-F238E27FC236}">
              <a16:creationId xmlns:a16="http://schemas.microsoft.com/office/drawing/2014/main" id="{00000000-0008-0000-0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14</xdr:col>
      <xdr:colOff>261937</xdr:colOff>
      <xdr:row>19</xdr:row>
      <xdr:rowOff>123825</xdr:rowOff>
    </xdr:from>
    <xdr:ext cx="2566988"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0200-000004000000}"/>
                </a:ext>
              </a:extLst>
            </xdr:cNvPr>
            <xdr:cNvSpPr txBox="1"/>
          </xdr:nvSpPr>
          <xdr:spPr>
            <a:xfrm>
              <a:off x="5586412" y="4552950"/>
              <a:ext cx="2566988"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m:t>
                        </m:r>
                        <m:r>
                          <a:rPr lang="es-CO" sz="1100" b="0" i="1">
                            <a:latin typeface="Cambria Math" panose="02040503050406030204" pitchFamily="18" charset="0"/>
                          </a:rPr>
                          <m:t>𝐴𝑐𝑡𝑖𝑣𝑖𝑑𝑎𝑑𝑒𝑠</m:t>
                        </m:r>
                        <m:r>
                          <a:rPr lang="es-CO" sz="1100" b="0" i="1">
                            <a:latin typeface="Cambria Math" panose="02040503050406030204" pitchFamily="18" charset="0"/>
                          </a:rPr>
                          <m:t> </m:t>
                        </m:r>
                        <m:r>
                          <a:rPr lang="es-CO" sz="1100" b="0" i="1">
                            <a:latin typeface="Cambria Math" panose="02040503050406030204" pitchFamily="18" charset="0"/>
                          </a:rPr>
                          <m:t>𝑐𝑢𝑚𝑝𝑙𝑖𝑑𝑎𝑠</m:t>
                        </m:r>
                        <m:r>
                          <a:rPr lang="es-CO" sz="1100" b="0" i="1">
                            <a:latin typeface="Cambria Math" panose="02040503050406030204" pitchFamily="18" charset="0"/>
                          </a:rPr>
                          <m:t> </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𝑇𝑜𝑡𝑎𝑙</m:t>
                        </m:r>
                        <m:r>
                          <a:rPr lang="es-CO" sz="1100" b="0" i="1">
                            <a:latin typeface="Cambria Math" panose="02040503050406030204" pitchFamily="18" charset="0"/>
                          </a:rPr>
                          <m:t> </m:t>
                        </m:r>
                        <m:r>
                          <a:rPr lang="es-CO" sz="1100" b="0" i="1">
                            <a:latin typeface="Cambria Math" panose="02040503050406030204" pitchFamily="18" charset="0"/>
                          </a:rPr>
                          <m:t>𝐴𝑐𝑡𝑖𝑣𝑖𝑑𝑎𝑑𝑒𝑠</m:t>
                        </m:r>
                        <m:r>
                          <a:rPr lang="es-CO" sz="1100" b="0" i="1">
                            <a:latin typeface="Cambria Math" panose="02040503050406030204" pitchFamily="18" charset="0"/>
                          </a:rPr>
                          <m:t> </m:t>
                        </m:r>
                        <m:r>
                          <a:rPr lang="es-CO" sz="1100" b="0" i="1">
                            <a:latin typeface="Cambria Math" panose="02040503050406030204" pitchFamily="18" charset="0"/>
                          </a:rPr>
                          <m:t>𝑒𝑠𝑡𝑎𝑏𝑙𝑒𝑐𝑖𝑑𝑎𝑠</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47C71391-AD69-4B41-B491-79EBC92874E4}"/>
                </a:ext>
              </a:extLst>
            </xdr:cNvPr>
            <xdr:cNvSpPr txBox="1"/>
          </xdr:nvSpPr>
          <xdr:spPr>
            <a:xfrm>
              <a:off x="5586412" y="4552950"/>
              <a:ext cx="2566988"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(𝑉1𝐴𝑐𝑡𝑖𝑣𝑖𝑑𝑎𝑑𝑒𝑠 𝑐𝑢𝑚𝑝𝑙𝑖𝑑𝑎𝑠 )/(𝑉2 𝑇𝑜𝑡𝑎𝑙 𝐴𝑐𝑡𝑖𝑣𝑖𝑑𝑎𝑑𝑒𝑠 𝑒𝑠𝑡𝑎𝑏𝑙𝑒𝑐𝑖𝑑𝑎𝑠)</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xdr:from>
      <xdr:col>36</xdr:col>
      <xdr:colOff>71438</xdr:colOff>
      <xdr:row>0</xdr:row>
      <xdr:rowOff>250033</xdr:rowOff>
    </xdr:from>
    <xdr:to>
      <xdr:col>38</xdr:col>
      <xdr:colOff>11906</xdr:colOff>
      <xdr:row>2</xdr:row>
      <xdr:rowOff>71438</xdr:rowOff>
    </xdr:to>
    <xdr:sp macro="" textlink="">
      <xdr:nvSpPr>
        <xdr:cNvPr id="5" name="Flecha: hacia abajo 4">
          <a:extLst>
            <a:ext uri="{FF2B5EF4-FFF2-40B4-BE49-F238E27FC236}">
              <a16:creationId xmlns:a16="http://schemas.microsoft.com/office/drawing/2014/main" id="{88696E46-CD5E-4EF9-8FBF-CFD1F5EFFFE4}"/>
            </a:ext>
          </a:extLst>
        </xdr:cNvPr>
        <xdr:cNvSpPr/>
      </xdr:nvSpPr>
      <xdr:spPr bwMode="auto">
        <a:xfrm>
          <a:off x="12537282" y="250033"/>
          <a:ext cx="654843"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3.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2" name="Gráfico 3">
          <a:extLst>
            <a:ext uri="{FF2B5EF4-FFF2-40B4-BE49-F238E27FC236}">
              <a16:creationId xmlns:a16="http://schemas.microsoft.com/office/drawing/2014/main" id="{00000000-0008-0000-0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12</xdr:col>
      <xdr:colOff>119063</xdr:colOff>
      <xdr:row>19</xdr:row>
      <xdr:rowOff>123825</xdr:rowOff>
    </xdr:from>
    <xdr:ext cx="3352800"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0300-000004000000}"/>
                </a:ext>
              </a:extLst>
            </xdr:cNvPr>
            <xdr:cNvSpPr txBox="1"/>
          </xdr:nvSpPr>
          <xdr:spPr>
            <a:xfrm>
              <a:off x="4774407" y="4541044"/>
              <a:ext cx="3352800"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𝑃𝑟𝑜𝑦𝑒𝑐𝑡𝑜𝑠</m:t>
                        </m:r>
                        <m:r>
                          <a:rPr lang="es-CO" sz="1100" b="0" i="1">
                            <a:latin typeface="Cambria Math" panose="02040503050406030204" pitchFamily="18" charset="0"/>
                          </a:rPr>
                          <m:t> </m:t>
                        </m:r>
                        <m:r>
                          <a:rPr lang="es-CO" sz="1100" b="0" i="1">
                            <a:latin typeface="Cambria Math" panose="02040503050406030204" pitchFamily="18" charset="0"/>
                          </a:rPr>
                          <m:t>𝑚𝑎𝑡𝑟𝑖𝑐𝑢𝑙𝑎𝑑𝑜𝑠</m:t>
                        </m:r>
                        <m:r>
                          <a:rPr lang="es-CO" sz="1100" b="0" i="1">
                            <a:latin typeface="Cambria Math" panose="02040503050406030204" pitchFamily="18" charset="0"/>
                          </a:rPr>
                          <m:t> </m:t>
                        </m:r>
                        <m:r>
                          <a:rPr lang="es-CO" sz="1100" b="0" i="1">
                            <a:latin typeface="Cambria Math" panose="02040503050406030204" pitchFamily="18" charset="0"/>
                          </a:rPr>
                          <m:t>𝑦</m:t>
                        </m:r>
                        <m:r>
                          <a:rPr lang="es-CO" sz="1100" b="0" i="1">
                            <a:latin typeface="Cambria Math" panose="02040503050406030204" pitchFamily="18" charset="0"/>
                          </a:rPr>
                          <m:t>/</m:t>
                        </m:r>
                        <m:r>
                          <a:rPr lang="es-CO" sz="1100" b="0" i="1">
                            <a:latin typeface="Cambria Math" panose="02040503050406030204" pitchFamily="18" charset="0"/>
                          </a:rPr>
                          <m:t>𝑜</m:t>
                        </m:r>
                        <m:r>
                          <a:rPr lang="es-CO" sz="1100" b="0" i="1">
                            <a:latin typeface="Cambria Math" panose="02040503050406030204" pitchFamily="18" charset="0"/>
                          </a:rPr>
                          <m:t> </m:t>
                        </m:r>
                        <m:r>
                          <a:rPr lang="es-CO" sz="1100" b="0" i="1">
                            <a:latin typeface="Cambria Math" panose="02040503050406030204" pitchFamily="18" charset="0"/>
                          </a:rPr>
                          <m:t>𝑎𝑐𝑡𝑢𝑎𝑙𝑖𝑧𝑎𝑑𝑜𝑠</m:t>
                        </m:r>
                      </m:num>
                      <m:den>
                        <m:r>
                          <a:rPr lang="es-CO" sz="1100" b="0" i="1">
                            <a:latin typeface="Cambria Math" panose="02040503050406030204" pitchFamily="18" charset="0"/>
                          </a:rPr>
                          <m:t>𝑉𝑇𝑜𝑡𝑎𝑙</m:t>
                        </m:r>
                        <m:r>
                          <a:rPr lang="es-CO" sz="1100" b="0" i="1">
                            <a:latin typeface="Cambria Math" panose="02040503050406030204" pitchFamily="18" charset="0"/>
                          </a:rPr>
                          <m:t> </m:t>
                        </m:r>
                        <m:r>
                          <a:rPr lang="es-CO" sz="1100" b="0" i="1">
                            <a:latin typeface="Cambria Math" panose="02040503050406030204" pitchFamily="18" charset="0"/>
                          </a:rPr>
                          <m:t>𝑝𝑟𝑜𝑦𝑒𝑐𝑡𝑜𝑠</m:t>
                        </m:r>
                        <m:r>
                          <a:rPr lang="es-CO" sz="1100" b="0" i="1">
                            <a:latin typeface="Cambria Math" panose="02040503050406030204" pitchFamily="18" charset="0"/>
                          </a:rPr>
                          <m:t> </m:t>
                        </m:r>
                        <m:r>
                          <a:rPr lang="es-CO" sz="1100" b="0" i="1">
                            <a:latin typeface="Cambria Math" panose="02040503050406030204" pitchFamily="18" charset="0"/>
                          </a:rPr>
                          <m:t>𝑔𝑒𝑠𝑡𝑖𝑜𝑛𝑎𝑑𝑜𝑠</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B877E3BF-AB6E-4984-9F3D-4F71EDD32DA0}"/>
                </a:ext>
              </a:extLst>
            </xdr:cNvPr>
            <xdr:cNvSpPr txBox="1"/>
          </xdr:nvSpPr>
          <xdr:spPr>
            <a:xfrm>
              <a:off x="4774407" y="4541044"/>
              <a:ext cx="3352800"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𝑃𝑟𝑜𝑦𝑒𝑐𝑡𝑜𝑠 𝑚𝑎𝑡𝑟𝑖𝑐𝑢𝑙𝑎𝑑𝑜𝑠 𝑦/𝑜 𝑎𝑐𝑡𝑢𝑎𝑙𝑖𝑧𝑎𝑑𝑜𝑠)/(𝑉𝑇𝑜𝑡𝑎𝑙 𝑝𝑟𝑜𝑦𝑒𝑐𝑡𝑜𝑠 𝑔𝑒𝑠𝑡𝑖𝑜𝑛𝑎𝑑𝑜𝑠)</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xdr:from>
      <xdr:col>36</xdr:col>
      <xdr:colOff>95250</xdr:colOff>
      <xdr:row>0</xdr:row>
      <xdr:rowOff>250032</xdr:rowOff>
    </xdr:from>
    <xdr:to>
      <xdr:col>37</xdr:col>
      <xdr:colOff>214313</xdr:colOff>
      <xdr:row>2</xdr:row>
      <xdr:rowOff>71437</xdr:rowOff>
    </xdr:to>
    <xdr:sp macro="" textlink="">
      <xdr:nvSpPr>
        <xdr:cNvPr id="5" name="Flecha: hacia abajo 4">
          <a:extLst>
            <a:ext uri="{FF2B5EF4-FFF2-40B4-BE49-F238E27FC236}">
              <a16:creationId xmlns:a16="http://schemas.microsoft.com/office/drawing/2014/main" id="{10661C03-A39B-43F1-A4E9-CE0D105BB314}"/>
            </a:ext>
          </a:extLst>
        </xdr:cNvPr>
        <xdr:cNvSpPr/>
      </xdr:nvSpPr>
      <xdr:spPr bwMode="auto">
        <a:xfrm>
          <a:off x="12561094" y="250032"/>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4.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2" name="Gráfico 3">
          <a:extLst>
            <a:ext uri="{FF2B5EF4-FFF2-40B4-BE49-F238E27FC236}">
              <a16:creationId xmlns:a16="http://schemas.microsoft.com/office/drawing/2014/main" id="{00000000-0008-0000-0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14</xdr:col>
      <xdr:colOff>261937</xdr:colOff>
      <xdr:row>19</xdr:row>
      <xdr:rowOff>123825</xdr:rowOff>
    </xdr:from>
    <xdr:ext cx="2566988"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0400-000004000000}"/>
                </a:ext>
              </a:extLst>
            </xdr:cNvPr>
            <xdr:cNvSpPr txBox="1"/>
          </xdr:nvSpPr>
          <xdr:spPr>
            <a:xfrm>
              <a:off x="5586412" y="4552950"/>
              <a:ext cx="2566988"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m:t>
                        </m:r>
                        <m:r>
                          <a:rPr lang="es-CO" sz="1100" b="0" i="1">
                            <a:latin typeface="Cambria Math" panose="02040503050406030204" pitchFamily="18" charset="0"/>
                          </a:rPr>
                          <m:t>𝐴𝑐𝑡𝑖𝑣𝑖𝑑𝑎𝑑𝑒𝑠</m:t>
                        </m:r>
                        <m:r>
                          <a:rPr lang="es-CO" sz="1100" b="0" i="1">
                            <a:latin typeface="Cambria Math" panose="02040503050406030204" pitchFamily="18" charset="0"/>
                          </a:rPr>
                          <m:t> </m:t>
                        </m:r>
                        <m:r>
                          <a:rPr lang="es-CO" sz="1100" b="0" i="1">
                            <a:latin typeface="Cambria Math" panose="02040503050406030204" pitchFamily="18" charset="0"/>
                          </a:rPr>
                          <m:t>𝑐𝑢𝑚𝑝𝑙𝑖𝑑𝑎𝑠</m:t>
                        </m:r>
                        <m:r>
                          <a:rPr lang="es-CO" sz="1100" b="0" i="1">
                            <a:latin typeface="Cambria Math" panose="02040503050406030204" pitchFamily="18" charset="0"/>
                          </a:rPr>
                          <m:t> </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𝑇𝑜𝑡𝑎𝑙</m:t>
                        </m:r>
                        <m:r>
                          <a:rPr lang="es-CO" sz="1100" b="0" i="1">
                            <a:latin typeface="Cambria Math" panose="02040503050406030204" pitchFamily="18" charset="0"/>
                          </a:rPr>
                          <m:t> </m:t>
                        </m:r>
                        <m:r>
                          <a:rPr lang="es-CO" sz="1100" b="0" i="1">
                            <a:latin typeface="Cambria Math" panose="02040503050406030204" pitchFamily="18" charset="0"/>
                          </a:rPr>
                          <m:t>𝐴𝑐𝑡𝑖𝑣𝑖𝑑𝑎𝑑𝑒𝑠</m:t>
                        </m:r>
                        <m:r>
                          <a:rPr lang="es-CO" sz="1100" b="0" i="1">
                            <a:latin typeface="Cambria Math" panose="02040503050406030204" pitchFamily="18" charset="0"/>
                          </a:rPr>
                          <m:t> </m:t>
                        </m:r>
                        <m:r>
                          <a:rPr lang="es-CO" sz="1100" b="0" i="1">
                            <a:latin typeface="Cambria Math" panose="02040503050406030204" pitchFamily="18" charset="0"/>
                          </a:rPr>
                          <m:t>𝑒𝑠𝑡𝑎𝑏𝑙𝑒𝑐𝑖𝑑𝑎𝑠</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A0774C00-42BF-4EE9-9599-AF8142F2AEDD}"/>
                </a:ext>
              </a:extLst>
            </xdr:cNvPr>
            <xdr:cNvSpPr txBox="1"/>
          </xdr:nvSpPr>
          <xdr:spPr>
            <a:xfrm>
              <a:off x="5586412" y="4552950"/>
              <a:ext cx="2566988"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(𝑉1𝐴𝑐𝑡𝑖𝑣𝑖𝑑𝑎𝑑𝑒𝑠 𝑐𝑢𝑚𝑝𝑙𝑖𝑑𝑎𝑠 )/(𝑉2 𝑇𝑜𝑡𝑎𝑙 𝐴𝑐𝑡𝑖𝑣𝑖𝑑𝑎𝑑𝑒𝑠 𝑒𝑠𝑡𝑎𝑏𝑙𝑒𝑐𝑖𝑑𝑎𝑠)</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xdr:from>
      <xdr:col>36</xdr:col>
      <xdr:colOff>119062</xdr:colOff>
      <xdr:row>0</xdr:row>
      <xdr:rowOff>250031</xdr:rowOff>
    </xdr:from>
    <xdr:to>
      <xdr:col>37</xdr:col>
      <xdr:colOff>238125</xdr:colOff>
      <xdr:row>2</xdr:row>
      <xdr:rowOff>71436</xdr:rowOff>
    </xdr:to>
    <xdr:sp macro="" textlink="">
      <xdr:nvSpPr>
        <xdr:cNvPr id="5" name="Flecha: hacia abajo 4">
          <a:extLst>
            <a:ext uri="{FF2B5EF4-FFF2-40B4-BE49-F238E27FC236}">
              <a16:creationId xmlns:a16="http://schemas.microsoft.com/office/drawing/2014/main" id="{95C8D490-8AB7-44BE-82B5-E01021CB57F7}"/>
            </a:ext>
          </a:extLst>
        </xdr:cNvPr>
        <xdr:cNvSpPr/>
      </xdr:nvSpPr>
      <xdr:spPr bwMode="auto">
        <a:xfrm>
          <a:off x="12632531" y="250031"/>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5.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2" name="Gráfico 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12</xdr:col>
      <xdr:colOff>83341</xdr:colOff>
      <xdr:row>19</xdr:row>
      <xdr:rowOff>123825</xdr:rowOff>
    </xdr:from>
    <xdr:ext cx="3881439"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0500-000004000000}"/>
                </a:ext>
              </a:extLst>
            </xdr:cNvPr>
            <xdr:cNvSpPr txBox="1"/>
          </xdr:nvSpPr>
          <xdr:spPr>
            <a:xfrm>
              <a:off x="4738685" y="4541044"/>
              <a:ext cx="3881439"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𝐴𝑐𝑡𝑖𝑣𝑖𝑑𝑎𝑑𝑒𝑠</m:t>
                        </m:r>
                        <m:r>
                          <a:rPr lang="es-CO" sz="1100" b="0" i="1">
                            <a:latin typeface="Cambria Math" panose="02040503050406030204" pitchFamily="18" charset="0"/>
                          </a:rPr>
                          <m:t> </m:t>
                        </m:r>
                        <m:r>
                          <a:rPr lang="es-CO" sz="1100" b="0" i="1">
                            <a:latin typeface="Cambria Math" panose="02040503050406030204" pitchFamily="18" charset="0"/>
                          </a:rPr>
                          <m:t>𝑐𝑢𝑚𝑝𝑙𝑖𝑑𝑎𝑠</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𝐴𝑐𝑡𝑖𝑣𝑖𝑑𝑎𝑑𝑒𝑠</m:t>
                        </m:r>
                        <m:r>
                          <a:rPr lang="es-CO" sz="1100" b="0" i="1">
                            <a:latin typeface="Cambria Math" panose="02040503050406030204" pitchFamily="18" charset="0"/>
                          </a:rPr>
                          <m:t> </m:t>
                        </m:r>
                        <m:r>
                          <a:rPr lang="es-CO" sz="1100" b="0" i="1">
                            <a:latin typeface="Cambria Math" panose="02040503050406030204" pitchFamily="18" charset="0"/>
                          </a:rPr>
                          <m:t>𝑃𝑙𝑎𝑛</m:t>
                        </m:r>
                        <m:r>
                          <a:rPr lang="es-CO" sz="1100" b="0" i="1">
                            <a:latin typeface="Cambria Math" panose="02040503050406030204" pitchFamily="18" charset="0"/>
                          </a:rPr>
                          <m:t> </m:t>
                        </m:r>
                        <m:r>
                          <a:rPr lang="es-CO" sz="1100" b="0" i="1">
                            <a:latin typeface="Cambria Math" panose="02040503050406030204" pitchFamily="18" charset="0"/>
                          </a:rPr>
                          <m:t>𝑑𝑒</m:t>
                        </m:r>
                        <m:r>
                          <a:rPr lang="es-CO" sz="1100" b="0" i="1">
                            <a:latin typeface="Cambria Math" panose="02040503050406030204" pitchFamily="18" charset="0"/>
                          </a:rPr>
                          <m:t> </m:t>
                        </m:r>
                        <m:r>
                          <a:rPr lang="es-CO" sz="1100" b="0" i="1">
                            <a:latin typeface="Cambria Math" panose="02040503050406030204" pitchFamily="18" charset="0"/>
                          </a:rPr>
                          <m:t>𝑎𝑐𝑐𝑖</m:t>
                        </m:r>
                        <m:r>
                          <a:rPr lang="es-CO" sz="1100" b="0" i="1">
                            <a:latin typeface="Cambria Math" panose="02040503050406030204" pitchFamily="18" charset="0"/>
                          </a:rPr>
                          <m:t>ó</m:t>
                        </m:r>
                        <m:r>
                          <a:rPr lang="es-CO" sz="1100" b="0" i="1">
                            <a:latin typeface="Cambria Math" panose="02040503050406030204" pitchFamily="18" charset="0"/>
                          </a:rPr>
                          <m:t>𝑛</m:t>
                        </m:r>
                        <m:r>
                          <a:rPr lang="es-CO" sz="1100" b="0" i="1">
                            <a:latin typeface="Cambria Math" panose="02040503050406030204" pitchFamily="18" charset="0"/>
                          </a:rPr>
                          <m:t> </m:t>
                        </m:r>
                        <m:r>
                          <a:rPr lang="es-CO" sz="1100" b="0" i="1">
                            <a:latin typeface="Cambria Math" panose="02040503050406030204" pitchFamily="18" charset="0"/>
                          </a:rPr>
                          <m:t>𝐹𝑈𝑅𝐴𝐺</m:t>
                        </m:r>
                        <m:r>
                          <a:rPr lang="es-CO" sz="1100" b="0" i="1">
                            <a:latin typeface="Cambria Math" panose="02040503050406030204" pitchFamily="18" charset="0"/>
                          </a:rPr>
                          <m:t> 2021</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50889ABC-282A-4B49-9F22-2D4BBEF4C61A}"/>
                </a:ext>
              </a:extLst>
            </xdr:cNvPr>
            <xdr:cNvSpPr txBox="1"/>
          </xdr:nvSpPr>
          <xdr:spPr>
            <a:xfrm>
              <a:off x="4738685" y="4541044"/>
              <a:ext cx="3881439"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𝐴𝑐𝑡𝑖𝑣𝑖𝑑𝑎𝑑𝑒𝑠 𝑐𝑢𝑚𝑝𝑙𝑖𝑑𝑎𝑠)/(𝑉2 𝐴𝑐𝑡𝑖𝑣𝑖𝑑𝑎𝑑𝑒𝑠 𝑃𝑙𝑎𝑛 𝑑𝑒 𝑎𝑐𝑐𝑖ó𝑛 𝐹𝑈𝑅𝐴𝐺 2021)</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xdr:from>
      <xdr:col>36</xdr:col>
      <xdr:colOff>119062</xdr:colOff>
      <xdr:row>1</xdr:row>
      <xdr:rowOff>0</xdr:rowOff>
    </xdr:from>
    <xdr:to>
      <xdr:col>37</xdr:col>
      <xdr:colOff>238125</xdr:colOff>
      <xdr:row>2</xdr:row>
      <xdr:rowOff>83343</xdr:rowOff>
    </xdr:to>
    <xdr:sp macro="" textlink="">
      <xdr:nvSpPr>
        <xdr:cNvPr id="5" name="Flecha: hacia abajo 4">
          <a:extLst>
            <a:ext uri="{FF2B5EF4-FFF2-40B4-BE49-F238E27FC236}">
              <a16:creationId xmlns:a16="http://schemas.microsoft.com/office/drawing/2014/main" id="{E46F2A24-47E1-4F95-B95C-2589F5A9F9AA}"/>
            </a:ext>
          </a:extLst>
        </xdr:cNvPr>
        <xdr:cNvSpPr/>
      </xdr:nvSpPr>
      <xdr:spPr bwMode="auto">
        <a:xfrm>
          <a:off x="12584906" y="261938"/>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6.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2" name="Gráfico 3">
          <a:extLst>
            <a:ext uri="{FF2B5EF4-FFF2-40B4-BE49-F238E27FC236}">
              <a16:creationId xmlns:a16="http://schemas.microsoft.com/office/drawing/2014/main" id="{00000000-0008-0000-0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12</xdr:col>
      <xdr:colOff>35718</xdr:colOff>
      <xdr:row>19</xdr:row>
      <xdr:rowOff>123825</xdr:rowOff>
    </xdr:from>
    <xdr:ext cx="3905250"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0600-000004000000}"/>
                </a:ext>
              </a:extLst>
            </xdr:cNvPr>
            <xdr:cNvSpPr txBox="1"/>
          </xdr:nvSpPr>
          <xdr:spPr>
            <a:xfrm>
              <a:off x="4691062" y="4541044"/>
              <a:ext cx="3905250"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m:t>
                        </m:r>
                        <m:r>
                          <a:rPr lang="es-CO" sz="1100" b="0" i="1">
                            <a:latin typeface="Cambria Math" panose="02040503050406030204" pitchFamily="18" charset="0"/>
                          </a:rPr>
                          <m:t>𝑑𝑒𝑟𝑒𝑐h𝑜𝑠</m:t>
                        </m:r>
                        <m:r>
                          <a:rPr lang="es-CO" sz="1100" b="0" i="1">
                            <a:latin typeface="Cambria Math" panose="02040503050406030204" pitchFamily="18" charset="0"/>
                          </a:rPr>
                          <m:t> </m:t>
                        </m:r>
                        <m:r>
                          <a:rPr lang="es-CO" sz="1100" b="0" i="1">
                            <a:latin typeface="Cambria Math" panose="02040503050406030204" pitchFamily="18" charset="0"/>
                          </a:rPr>
                          <m:t>𝑝𝑒𝑡𝑖𝑐𝑖</m:t>
                        </m:r>
                        <m:r>
                          <a:rPr lang="es-CO" sz="1100" b="0" i="1">
                            <a:latin typeface="Cambria Math" panose="02040503050406030204" pitchFamily="18" charset="0"/>
                          </a:rPr>
                          <m:t>ó</m:t>
                        </m:r>
                        <m:r>
                          <a:rPr lang="es-CO" sz="1100" b="0" i="1">
                            <a:latin typeface="Cambria Math" panose="02040503050406030204" pitchFamily="18" charset="0"/>
                          </a:rPr>
                          <m:t>𝑛</m:t>
                        </m:r>
                        <m:r>
                          <a:rPr lang="es-CO" sz="1100" b="0" i="1">
                            <a:latin typeface="Cambria Math" panose="02040503050406030204" pitchFamily="18" charset="0"/>
                          </a:rPr>
                          <m:t> </m:t>
                        </m:r>
                        <m:r>
                          <a:rPr lang="es-CO" sz="1100" b="0" i="1">
                            <a:latin typeface="Cambria Math" panose="02040503050406030204" pitchFamily="18" charset="0"/>
                          </a:rPr>
                          <m:t>𝑐𝑜𝑛𝑡𝑒𝑠𝑡𝑎𝑑𝑜𝑠</m:t>
                        </m:r>
                        <m:r>
                          <a:rPr lang="es-CO" sz="1100" b="0" i="1">
                            <a:latin typeface="Cambria Math" panose="02040503050406030204" pitchFamily="18" charset="0"/>
                          </a:rPr>
                          <m:t> </m:t>
                        </m:r>
                        <m:r>
                          <a:rPr lang="es-CO" sz="1100" b="0" i="1">
                            <a:latin typeface="Cambria Math" panose="02040503050406030204" pitchFamily="18" charset="0"/>
                          </a:rPr>
                          <m:t>𝑜𝑝𝑜𝑟𝑡𝑢𝑛𝑎𝑚𝑒𝑛𝑡𝑒</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𝑇𝑜𝑡𝑎𝑙</m:t>
                        </m:r>
                        <m:r>
                          <a:rPr lang="es-CO" sz="1100" b="0" i="1">
                            <a:latin typeface="Cambria Math" panose="02040503050406030204" pitchFamily="18" charset="0"/>
                          </a:rPr>
                          <m:t> </m:t>
                        </m:r>
                        <m:r>
                          <a:rPr lang="es-CO" sz="1100" b="0" i="1">
                            <a:latin typeface="Cambria Math" panose="02040503050406030204" pitchFamily="18" charset="0"/>
                          </a:rPr>
                          <m:t>𝑑𝑒𝑟𝑒𝑐h𝑜𝑠</m:t>
                        </m:r>
                        <m:r>
                          <a:rPr lang="es-CO" sz="1100" b="0" i="1">
                            <a:latin typeface="Cambria Math" panose="02040503050406030204" pitchFamily="18" charset="0"/>
                          </a:rPr>
                          <m:t> </m:t>
                        </m:r>
                        <m:r>
                          <a:rPr lang="es-CO" sz="1100" b="0" i="1">
                            <a:latin typeface="Cambria Math" panose="02040503050406030204" pitchFamily="18" charset="0"/>
                          </a:rPr>
                          <m:t>𝑑𝑒</m:t>
                        </m:r>
                        <m:r>
                          <a:rPr lang="es-CO" sz="1100" b="0" i="1">
                            <a:latin typeface="Cambria Math" panose="02040503050406030204" pitchFamily="18" charset="0"/>
                          </a:rPr>
                          <m:t> </m:t>
                        </m:r>
                        <m:r>
                          <a:rPr lang="es-CO" sz="1100" b="0" i="1">
                            <a:latin typeface="Cambria Math" panose="02040503050406030204" pitchFamily="18" charset="0"/>
                          </a:rPr>
                          <m:t>𝑝𝑒𝑡𝑖𝑐𝑖</m:t>
                        </m:r>
                        <m:r>
                          <a:rPr lang="es-CO" sz="1100" b="0" i="1">
                            <a:latin typeface="Cambria Math" panose="02040503050406030204" pitchFamily="18" charset="0"/>
                          </a:rPr>
                          <m:t>ó</m:t>
                        </m:r>
                        <m:r>
                          <a:rPr lang="es-CO" sz="1100" b="0" i="1">
                            <a:latin typeface="Cambria Math" panose="02040503050406030204" pitchFamily="18" charset="0"/>
                          </a:rPr>
                          <m:t>𝑛</m:t>
                        </m:r>
                        <m:r>
                          <a:rPr lang="es-CO" sz="1100" b="0" i="1">
                            <a:latin typeface="Cambria Math" panose="02040503050406030204" pitchFamily="18" charset="0"/>
                          </a:rPr>
                          <m:t> </m:t>
                        </m:r>
                        <m:r>
                          <a:rPr lang="es-CO" sz="1100" b="0" i="1">
                            <a:latin typeface="Cambria Math" panose="02040503050406030204" pitchFamily="18" charset="0"/>
                          </a:rPr>
                          <m:t>𝑟𝑒𝑐𝑖𝑏𝑖𝑑𝑜𝑠</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63FF8702-EA73-4931-AF48-615605C0C7A5}"/>
                </a:ext>
              </a:extLst>
            </xdr:cNvPr>
            <xdr:cNvSpPr txBox="1"/>
          </xdr:nvSpPr>
          <xdr:spPr>
            <a:xfrm>
              <a:off x="4691062" y="4541044"/>
              <a:ext cx="3905250"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(𝑉1𝑑𝑒𝑟𝑒𝑐ℎ𝑜𝑠 𝑝𝑒𝑡𝑖𝑐𝑖ó𝑛 𝑐𝑜𝑛𝑡𝑒𝑠𝑡𝑎𝑑𝑜𝑠 𝑜𝑝𝑜𝑟𝑡𝑢𝑛𝑎𝑚𝑒𝑛𝑡𝑒)/(𝑉2 𝑇𝑜𝑡𝑎𝑙 𝑑𝑒𝑟𝑒𝑐ℎ𝑜𝑠 𝑑𝑒 𝑝𝑒𝑡𝑖𝑐𝑖ó𝑛 𝑟𝑒𝑐𝑖𝑏𝑖𝑑𝑜𝑠)</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editAs="oneCell">
    <xdr:from>
      <xdr:col>21</xdr:col>
      <xdr:colOff>166159</xdr:colOff>
      <xdr:row>0</xdr:row>
      <xdr:rowOff>10585</xdr:rowOff>
    </xdr:from>
    <xdr:to>
      <xdr:col>22</xdr:col>
      <xdr:colOff>405342</xdr:colOff>
      <xdr:row>3</xdr:row>
      <xdr:rowOff>105834</xdr:rowOff>
    </xdr:to>
    <xdr:pic>
      <xdr:nvPicPr>
        <xdr:cNvPr id="5" name="Imagen 4">
          <a:extLst>
            <a:ext uri="{FF2B5EF4-FFF2-40B4-BE49-F238E27FC236}">
              <a16:creationId xmlns:a16="http://schemas.microsoft.com/office/drawing/2014/main" id="{00000000-0008-0000-06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twoCellAnchor>
    <xdr:from>
      <xdr:col>36</xdr:col>
      <xdr:colOff>130969</xdr:colOff>
      <xdr:row>1</xdr:row>
      <xdr:rowOff>0</xdr:rowOff>
    </xdr:from>
    <xdr:to>
      <xdr:col>37</xdr:col>
      <xdr:colOff>250032</xdr:colOff>
      <xdr:row>2</xdr:row>
      <xdr:rowOff>83343</xdr:rowOff>
    </xdr:to>
    <xdr:sp macro="" textlink="">
      <xdr:nvSpPr>
        <xdr:cNvPr id="6" name="Flecha: hacia abajo 5">
          <a:extLst>
            <a:ext uri="{FF2B5EF4-FFF2-40B4-BE49-F238E27FC236}">
              <a16:creationId xmlns:a16="http://schemas.microsoft.com/office/drawing/2014/main" id="{64F8EA48-8798-4277-A818-BF696FD7E858}"/>
            </a:ext>
          </a:extLst>
        </xdr:cNvPr>
        <xdr:cNvSpPr/>
      </xdr:nvSpPr>
      <xdr:spPr bwMode="auto">
        <a:xfrm>
          <a:off x="12596813" y="261938"/>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2" name="Gráfico 3">
          <a:extLst>
            <a:ext uri="{FF2B5EF4-FFF2-40B4-BE49-F238E27FC236}">
              <a16:creationId xmlns:a16="http://schemas.microsoft.com/office/drawing/2014/main" id="{00000000-0008-0000-07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12</xdr:col>
      <xdr:colOff>35717</xdr:colOff>
      <xdr:row>19</xdr:row>
      <xdr:rowOff>123825</xdr:rowOff>
    </xdr:from>
    <xdr:ext cx="3929063"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0700-000004000000}"/>
                </a:ext>
              </a:extLst>
            </xdr:cNvPr>
            <xdr:cNvSpPr txBox="1"/>
          </xdr:nvSpPr>
          <xdr:spPr>
            <a:xfrm>
              <a:off x="4691061" y="4541044"/>
              <a:ext cx="3929063"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𝐷𝑒𝑚𝑎𝑛𝑑𝑎𝑠</m:t>
                        </m:r>
                        <m:r>
                          <a:rPr lang="es-CO" sz="1100" b="0" i="1">
                            <a:latin typeface="Cambria Math" panose="02040503050406030204" pitchFamily="18" charset="0"/>
                          </a:rPr>
                          <m:t> </m:t>
                        </m:r>
                        <m:r>
                          <a:rPr lang="es-CO" sz="1100" b="0" i="1">
                            <a:latin typeface="Cambria Math" panose="02040503050406030204" pitchFamily="18" charset="0"/>
                          </a:rPr>
                          <m:t>𝑐𝑜𝑛𝑡𝑒𝑠𝑡𝑎𝑑𝑜𝑠</m:t>
                        </m:r>
                        <m:r>
                          <a:rPr lang="es-CO" sz="1100" b="0" i="1">
                            <a:latin typeface="Cambria Math" panose="02040503050406030204" pitchFamily="18" charset="0"/>
                          </a:rPr>
                          <m:t> </m:t>
                        </m:r>
                        <m:r>
                          <a:rPr lang="es-CO" sz="1100" b="0" i="1">
                            <a:latin typeface="Cambria Math" panose="02040503050406030204" pitchFamily="18" charset="0"/>
                          </a:rPr>
                          <m:t>𝑜𝑝𝑜𝑟𝑡𝑢𝑛𝑎𝑚𝑒𝑛𝑡𝑒</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𝑇𝑜𝑡𝑎𝑙</m:t>
                        </m:r>
                        <m:r>
                          <a:rPr lang="es-CO" sz="1100" b="0" i="1">
                            <a:latin typeface="Cambria Math" panose="02040503050406030204" pitchFamily="18" charset="0"/>
                          </a:rPr>
                          <m:t> </m:t>
                        </m:r>
                        <m:r>
                          <a:rPr lang="es-CO" sz="1100" b="0" i="1">
                            <a:latin typeface="Cambria Math" panose="02040503050406030204" pitchFamily="18" charset="0"/>
                          </a:rPr>
                          <m:t>𝑑𝑒𝑚𝑎𝑛𝑑𝑎𝑠</m:t>
                        </m:r>
                        <m:r>
                          <a:rPr lang="es-CO" sz="1100" b="0" i="1">
                            <a:latin typeface="Cambria Math" panose="02040503050406030204" pitchFamily="18" charset="0"/>
                          </a:rPr>
                          <m:t> </m:t>
                        </m:r>
                        <m:r>
                          <a:rPr lang="es-CO" sz="1100" b="0" i="1">
                            <a:latin typeface="Cambria Math" panose="02040503050406030204" pitchFamily="18" charset="0"/>
                          </a:rPr>
                          <m:t>𝑟𝑒𝑐𝑖𝑏𝑖𝑑𝑎𝑠</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3D6116EA-A378-4449-B77C-12A1EB96F386}"/>
                </a:ext>
              </a:extLst>
            </xdr:cNvPr>
            <xdr:cNvSpPr txBox="1"/>
          </xdr:nvSpPr>
          <xdr:spPr>
            <a:xfrm>
              <a:off x="4691061" y="4541044"/>
              <a:ext cx="3929063"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𝐷𝑒𝑚𝑎𝑛𝑑𝑎𝑠 𝑐𝑜𝑛𝑡𝑒𝑠𝑡𝑎𝑑𝑜𝑠 𝑜𝑝𝑜𝑟𝑡𝑢𝑛𝑎𝑚𝑒𝑛𝑡𝑒)/(𝑉2 𝑇𝑜𝑡𝑎𝑙 𝑑𝑒𝑚𝑎𝑛𝑑𝑎𝑠 𝑟𝑒𝑐𝑖𝑏𝑖𝑑𝑎𝑠)</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editAs="oneCell">
    <xdr:from>
      <xdr:col>21</xdr:col>
      <xdr:colOff>166159</xdr:colOff>
      <xdr:row>0</xdr:row>
      <xdr:rowOff>10585</xdr:rowOff>
    </xdr:from>
    <xdr:to>
      <xdr:col>22</xdr:col>
      <xdr:colOff>405342</xdr:colOff>
      <xdr:row>3</xdr:row>
      <xdr:rowOff>105834</xdr:rowOff>
    </xdr:to>
    <xdr:pic>
      <xdr:nvPicPr>
        <xdr:cNvPr id="5" name="Imagen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twoCellAnchor>
    <xdr:from>
      <xdr:col>36</xdr:col>
      <xdr:colOff>119062</xdr:colOff>
      <xdr:row>1</xdr:row>
      <xdr:rowOff>23812</xdr:rowOff>
    </xdr:from>
    <xdr:to>
      <xdr:col>37</xdr:col>
      <xdr:colOff>238125</xdr:colOff>
      <xdr:row>2</xdr:row>
      <xdr:rowOff>107155</xdr:rowOff>
    </xdr:to>
    <xdr:sp macro="" textlink="">
      <xdr:nvSpPr>
        <xdr:cNvPr id="6" name="Flecha: hacia abajo 5">
          <a:extLst>
            <a:ext uri="{FF2B5EF4-FFF2-40B4-BE49-F238E27FC236}">
              <a16:creationId xmlns:a16="http://schemas.microsoft.com/office/drawing/2014/main" id="{C7D5C730-0B86-4D72-AF03-1B69F0A9EE3C}"/>
            </a:ext>
          </a:extLst>
        </xdr:cNvPr>
        <xdr:cNvSpPr/>
      </xdr:nvSpPr>
      <xdr:spPr bwMode="auto">
        <a:xfrm>
          <a:off x="12584906" y="285750"/>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8.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2" name="Gráfico 3">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12</xdr:col>
      <xdr:colOff>47625</xdr:colOff>
      <xdr:row>19</xdr:row>
      <xdr:rowOff>123825</xdr:rowOff>
    </xdr:from>
    <xdr:ext cx="3845718"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0800-000004000000}"/>
                </a:ext>
              </a:extLst>
            </xdr:cNvPr>
            <xdr:cNvSpPr txBox="1"/>
          </xdr:nvSpPr>
          <xdr:spPr>
            <a:xfrm>
              <a:off x="4702969" y="4541044"/>
              <a:ext cx="3845718"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𝐶𝑜𝑛𝑐𝑖𝑙𝑖𝑎𝑐𝑖𝑜𝑛𝑒𝑠</m:t>
                        </m:r>
                        <m:r>
                          <a:rPr lang="es-CO" sz="1100" b="0" i="1">
                            <a:latin typeface="Cambria Math" panose="02040503050406030204" pitchFamily="18" charset="0"/>
                          </a:rPr>
                          <m:t> </m:t>
                        </m:r>
                        <m:r>
                          <a:rPr lang="es-CO" sz="1100" b="0" i="1">
                            <a:latin typeface="Cambria Math" panose="02040503050406030204" pitchFamily="18" charset="0"/>
                          </a:rPr>
                          <m:t>𝑎𝑐𝑜𝑟𝑑𝑎𝑑𝑎𝑠</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𝑇𝑜𝑡𝑎𝑙</m:t>
                        </m:r>
                        <m:r>
                          <a:rPr lang="es-CO" sz="1100" b="0" i="1">
                            <a:latin typeface="Cambria Math" panose="02040503050406030204" pitchFamily="18" charset="0"/>
                          </a:rPr>
                          <m:t> </m:t>
                        </m:r>
                        <m:r>
                          <a:rPr lang="es-CO" sz="1100" b="0" i="1">
                            <a:latin typeface="Cambria Math" panose="02040503050406030204" pitchFamily="18" charset="0"/>
                          </a:rPr>
                          <m:t>𝑐𝑜𝑛𝑐𝑖𝑙𝑖𝑎𝑐𝑖𝑜𝑛𝑒𝑠</m:t>
                        </m:r>
                        <m:r>
                          <a:rPr lang="es-CO" sz="1100" b="0" i="1">
                            <a:latin typeface="Cambria Math" panose="02040503050406030204" pitchFamily="18" charset="0"/>
                          </a:rPr>
                          <m:t> </m:t>
                        </m:r>
                        <m:r>
                          <a:rPr lang="es-CO" sz="1100" b="0" i="1">
                            <a:latin typeface="Cambria Math" panose="02040503050406030204" pitchFamily="18" charset="0"/>
                          </a:rPr>
                          <m:t>𝑝𝑜𝑟</m:t>
                        </m:r>
                        <m:r>
                          <a:rPr lang="es-CO" sz="1100" b="0" i="1">
                            <a:latin typeface="Cambria Math" panose="02040503050406030204" pitchFamily="18" charset="0"/>
                          </a:rPr>
                          <m:t> </m:t>
                        </m:r>
                        <m:r>
                          <a:rPr lang="es-CO" sz="1100" b="0" i="1">
                            <a:latin typeface="Cambria Math" panose="02040503050406030204" pitchFamily="18" charset="0"/>
                          </a:rPr>
                          <m:t>𝑔𝑒𝑠𝑡𝑖𝑜𝑛𝑎𝑟</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C81897A9-675E-4EB7-9A04-CF7B4969A55C}"/>
                </a:ext>
              </a:extLst>
            </xdr:cNvPr>
            <xdr:cNvSpPr txBox="1"/>
          </xdr:nvSpPr>
          <xdr:spPr>
            <a:xfrm>
              <a:off x="4702969" y="4541044"/>
              <a:ext cx="3845718"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𝐶𝑜𝑛𝑐𝑖𝑙𝑖𝑎𝑐𝑖𝑜𝑛𝑒𝑠 𝑎𝑐𝑜𝑟𝑑𝑎𝑑𝑎𝑠)/(𝑉2 𝑇𝑜𝑡𝑎𝑙 𝑐𝑜𝑛𝑐𝑖𝑙𝑖𝑎𝑐𝑖𝑜𝑛𝑒𝑠 𝑝𝑜𝑟 𝑔𝑒𝑠𝑡𝑖𝑜𝑛𝑎𝑟)</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editAs="oneCell">
    <xdr:from>
      <xdr:col>21</xdr:col>
      <xdr:colOff>166159</xdr:colOff>
      <xdr:row>0</xdr:row>
      <xdr:rowOff>10585</xdr:rowOff>
    </xdr:from>
    <xdr:to>
      <xdr:col>22</xdr:col>
      <xdr:colOff>405342</xdr:colOff>
      <xdr:row>3</xdr:row>
      <xdr:rowOff>105834</xdr:rowOff>
    </xdr:to>
    <xdr:pic>
      <xdr:nvPicPr>
        <xdr:cNvPr id="5" name="Imagen 4">
          <a:extLst>
            <a:ext uri="{FF2B5EF4-FFF2-40B4-BE49-F238E27FC236}">
              <a16:creationId xmlns:a16="http://schemas.microsoft.com/office/drawing/2014/main" id="{00000000-0008-0000-08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twoCellAnchor editAs="oneCell">
    <xdr:from>
      <xdr:col>21</xdr:col>
      <xdr:colOff>166159</xdr:colOff>
      <xdr:row>0</xdr:row>
      <xdr:rowOff>10585</xdr:rowOff>
    </xdr:from>
    <xdr:to>
      <xdr:col>22</xdr:col>
      <xdr:colOff>405342</xdr:colOff>
      <xdr:row>3</xdr:row>
      <xdr:rowOff>105834</xdr:rowOff>
    </xdr:to>
    <xdr:pic>
      <xdr:nvPicPr>
        <xdr:cNvPr id="7" name="Imagen 6">
          <a:extLst>
            <a:ext uri="{FF2B5EF4-FFF2-40B4-BE49-F238E27FC236}">
              <a16:creationId xmlns:a16="http://schemas.microsoft.com/office/drawing/2014/main" id="{00000000-0008-0000-0800-000007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twoCellAnchor editAs="oneCell">
    <xdr:from>
      <xdr:col>21</xdr:col>
      <xdr:colOff>166159</xdr:colOff>
      <xdr:row>0</xdr:row>
      <xdr:rowOff>10585</xdr:rowOff>
    </xdr:from>
    <xdr:to>
      <xdr:col>22</xdr:col>
      <xdr:colOff>405342</xdr:colOff>
      <xdr:row>3</xdr:row>
      <xdr:rowOff>105834</xdr:rowOff>
    </xdr:to>
    <xdr:pic>
      <xdr:nvPicPr>
        <xdr:cNvPr id="9" name="Imagen 8">
          <a:extLst>
            <a:ext uri="{FF2B5EF4-FFF2-40B4-BE49-F238E27FC236}">
              <a16:creationId xmlns:a16="http://schemas.microsoft.com/office/drawing/2014/main" id="{00000000-0008-0000-0800-000009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twoCellAnchor>
    <xdr:from>
      <xdr:col>36</xdr:col>
      <xdr:colOff>130968</xdr:colOff>
      <xdr:row>1</xdr:row>
      <xdr:rowOff>11906</xdr:rowOff>
    </xdr:from>
    <xdr:to>
      <xdr:col>37</xdr:col>
      <xdr:colOff>250031</xdr:colOff>
      <xdr:row>2</xdr:row>
      <xdr:rowOff>95249</xdr:rowOff>
    </xdr:to>
    <xdr:sp macro="" textlink="">
      <xdr:nvSpPr>
        <xdr:cNvPr id="8" name="Flecha: hacia abajo 7">
          <a:extLst>
            <a:ext uri="{FF2B5EF4-FFF2-40B4-BE49-F238E27FC236}">
              <a16:creationId xmlns:a16="http://schemas.microsoft.com/office/drawing/2014/main" id="{A48F4165-F466-43EC-8040-9DC9A4179C64}"/>
            </a:ext>
          </a:extLst>
        </xdr:cNvPr>
        <xdr:cNvSpPr/>
      </xdr:nvSpPr>
      <xdr:spPr bwMode="auto">
        <a:xfrm>
          <a:off x="12596812" y="273844"/>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9.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2" name="Gráfico 3">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12</xdr:col>
      <xdr:colOff>23811</xdr:colOff>
      <xdr:row>19</xdr:row>
      <xdr:rowOff>123825</xdr:rowOff>
    </xdr:from>
    <xdr:ext cx="3952875"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0900-000004000000}"/>
                </a:ext>
              </a:extLst>
            </xdr:cNvPr>
            <xdr:cNvSpPr txBox="1"/>
          </xdr:nvSpPr>
          <xdr:spPr>
            <a:xfrm>
              <a:off x="4679155" y="4541044"/>
              <a:ext cx="3952875"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𝐴𝑐𝑐𝑖𝑜𝑛𝑒𝑠</m:t>
                        </m:r>
                        <m:r>
                          <a:rPr lang="es-CO" sz="1100" b="0" i="1">
                            <a:latin typeface="Cambria Math" panose="02040503050406030204" pitchFamily="18" charset="0"/>
                          </a:rPr>
                          <m:t> </m:t>
                        </m:r>
                        <m:r>
                          <a:rPr lang="es-CO" sz="1100" b="0" i="1">
                            <a:latin typeface="Cambria Math" panose="02040503050406030204" pitchFamily="18" charset="0"/>
                          </a:rPr>
                          <m:t>𝑡𝑢𝑡𝑒𝑙𝑎𝑠</m:t>
                        </m:r>
                        <m:r>
                          <a:rPr lang="es-CO" sz="1100" b="0" i="1">
                            <a:latin typeface="Cambria Math" panose="02040503050406030204" pitchFamily="18" charset="0"/>
                          </a:rPr>
                          <m:t> </m:t>
                        </m:r>
                        <m:r>
                          <a:rPr lang="es-CO" sz="1100" b="0" i="1">
                            <a:latin typeface="Cambria Math" panose="02040503050406030204" pitchFamily="18" charset="0"/>
                          </a:rPr>
                          <m:t>𝑐𝑜𝑛𝑡𝑒𝑠𝑡𝑎𝑑𝑎𝑠</m:t>
                        </m:r>
                        <m:r>
                          <a:rPr lang="es-CO" sz="1100" b="0" i="1">
                            <a:latin typeface="Cambria Math" panose="02040503050406030204" pitchFamily="18" charset="0"/>
                          </a:rPr>
                          <m:t> </m:t>
                        </m:r>
                        <m:r>
                          <a:rPr lang="es-CO" sz="1100" b="0" i="1">
                            <a:latin typeface="Cambria Math" panose="02040503050406030204" pitchFamily="18" charset="0"/>
                          </a:rPr>
                          <m:t>𝑜𝑝𝑜𝑟𝑡𝑢𝑛𝑎𝑚𝑒𝑛𝑡𝑒</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𝑇𝑜𝑡𝑎𝑙</m:t>
                        </m:r>
                        <m:r>
                          <a:rPr lang="es-CO" sz="1100" b="0" i="1">
                            <a:latin typeface="Cambria Math" panose="02040503050406030204" pitchFamily="18" charset="0"/>
                          </a:rPr>
                          <m:t> </m:t>
                        </m:r>
                        <m:r>
                          <a:rPr lang="es-CO" sz="1100" b="0" i="1">
                            <a:latin typeface="Cambria Math" panose="02040503050406030204" pitchFamily="18" charset="0"/>
                          </a:rPr>
                          <m:t>𝑎𝑐𝑐𝑖𝑜𝑛𝑒𝑠</m:t>
                        </m:r>
                        <m:r>
                          <a:rPr lang="es-CO" sz="1100" b="0" i="1">
                            <a:latin typeface="Cambria Math" panose="02040503050406030204" pitchFamily="18" charset="0"/>
                          </a:rPr>
                          <m:t> </m:t>
                        </m:r>
                        <m:r>
                          <a:rPr lang="es-CO" sz="1100" b="0" i="1">
                            <a:latin typeface="Cambria Math" panose="02040503050406030204" pitchFamily="18" charset="0"/>
                          </a:rPr>
                          <m:t>𝑡𝑢𝑡𝑒𝑙𝑎𝑠</m:t>
                        </m:r>
                        <m:r>
                          <a:rPr lang="es-CO" sz="1100" b="0" i="1">
                            <a:latin typeface="Cambria Math" panose="02040503050406030204" pitchFamily="18" charset="0"/>
                          </a:rPr>
                          <m:t> </m:t>
                        </m:r>
                        <m:r>
                          <a:rPr lang="es-CO" sz="1100" b="0" i="1">
                            <a:latin typeface="Cambria Math" panose="02040503050406030204" pitchFamily="18" charset="0"/>
                          </a:rPr>
                          <m:t>𝑟𝑒𝑐𝑖𝑏𝑖𝑑𝑎𝑠</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43AEEBC4-0553-4A6D-9C98-95A662621B8D}"/>
                </a:ext>
              </a:extLst>
            </xdr:cNvPr>
            <xdr:cNvSpPr txBox="1"/>
          </xdr:nvSpPr>
          <xdr:spPr>
            <a:xfrm>
              <a:off x="4679155" y="4541044"/>
              <a:ext cx="3952875"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𝐴𝑐𝑐𝑖𝑜𝑛𝑒𝑠 𝑡𝑢𝑡𝑒𝑙𝑎𝑠 𝑐𝑜𝑛𝑡𝑒𝑠𝑡𝑎𝑑𝑎𝑠 𝑜𝑝𝑜𝑟𝑡𝑢𝑛𝑎𝑚𝑒𝑛𝑡𝑒)/(𝑉2 𝑇𝑜𝑡𝑎𝑙 𝑎𝑐𝑐𝑖𝑜𝑛𝑒𝑠 𝑡𝑢𝑡𝑒𝑙𝑎𝑠 𝑟𝑒𝑐𝑖𝑏𝑖𝑑𝑎𝑠)</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editAs="oneCell">
    <xdr:from>
      <xdr:col>21</xdr:col>
      <xdr:colOff>166159</xdr:colOff>
      <xdr:row>0</xdr:row>
      <xdr:rowOff>10585</xdr:rowOff>
    </xdr:from>
    <xdr:to>
      <xdr:col>22</xdr:col>
      <xdr:colOff>405342</xdr:colOff>
      <xdr:row>3</xdr:row>
      <xdr:rowOff>105834</xdr:rowOff>
    </xdr:to>
    <xdr:pic>
      <xdr:nvPicPr>
        <xdr:cNvPr id="5" name="Imagen 4">
          <a:extLst>
            <a:ext uri="{FF2B5EF4-FFF2-40B4-BE49-F238E27FC236}">
              <a16:creationId xmlns:a16="http://schemas.microsoft.com/office/drawing/2014/main" id="{00000000-0008-0000-09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twoCellAnchor>
    <xdr:from>
      <xdr:col>36</xdr:col>
      <xdr:colOff>142874</xdr:colOff>
      <xdr:row>0</xdr:row>
      <xdr:rowOff>250031</xdr:rowOff>
    </xdr:from>
    <xdr:to>
      <xdr:col>37</xdr:col>
      <xdr:colOff>261937</xdr:colOff>
      <xdr:row>2</xdr:row>
      <xdr:rowOff>71436</xdr:rowOff>
    </xdr:to>
    <xdr:sp macro="" textlink="">
      <xdr:nvSpPr>
        <xdr:cNvPr id="6" name="Flecha: hacia abajo 5">
          <a:extLst>
            <a:ext uri="{FF2B5EF4-FFF2-40B4-BE49-F238E27FC236}">
              <a16:creationId xmlns:a16="http://schemas.microsoft.com/office/drawing/2014/main" id="{3774E435-99E6-456A-A834-11108E9B29D2}"/>
            </a:ext>
          </a:extLst>
        </xdr:cNvPr>
        <xdr:cNvSpPr/>
      </xdr:nvSpPr>
      <xdr:spPr bwMode="auto">
        <a:xfrm>
          <a:off x="12608718" y="250031"/>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10.xml><?xml version="1.0" encoding="utf-8"?>
<xdr:wsDr xmlns:xdr="http://schemas.openxmlformats.org/drawingml/2006/spreadsheetDrawing" xmlns:a="http://schemas.openxmlformats.org/drawingml/2006/main">
  <xdr:twoCellAnchor editAs="absolute">
    <xdr:from>
      <xdr:col>6</xdr:col>
      <xdr:colOff>119064</xdr:colOff>
      <xdr:row>25</xdr:row>
      <xdr:rowOff>205053</xdr:rowOff>
    </xdr:from>
    <xdr:to>
      <xdr:col>23</xdr:col>
      <xdr:colOff>1119187</xdr:colOff>
      <xdr:row>38</xdr:row>
      <xdr:rowOff>11905</xdr:rowOff>
    </xdr:to>
    <xdr:graphicFrame macro="">
      <xdr:nvGraphicFramePr>
        <xdr:cNvPr id="2" name="Gráfico 3">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12</xdr:col>
      <xdr:colOff>23811</xdr:colOff>
      <xdr:row>19</xdr:row>
      <xdr:rowOff>123825</xdr:rowOff>
    </xdr:from>
    <xdr:ext cx="5965032"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0900-000004000000}"/>
                </a:ext>
              </a:extLst>
            </xdr:cNvPr>
            <xdr:cNvSpPr txBox="1"/>
          </xdr:nvSpPr>
          <xdr:spPr>
            <a:xfrm>
              <a:off x="4679155" y="4802981"/>
              <a:ext cx="5965032"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𝑁</m:t>
                        </m:r>
                        <m:r>
                          <a:rPr lang="es-CO" sz="1100" b="0" i="1">
                            <a:latin typeface="Cambria Math" panose="02040503050406030204" pitchFamily="18" charset="0"/>
                          </a:rPr>
                          <m:t>ú</m:t>
                        </m:r>
                        <m:r>
                          <a:rPr lang="es-CO" sz="1100" b="0" i="1">
                            <a:latin typeface="Cambria Math" panose="02040503050406030204" pitchFamily="18" charset="0"/>
                          </a:rPr>
                          <m:t>𝑚𝑒𝑟𝑜</m:t>
                        </m:r>
                        <m:r>
                          <a:rPr lang="es-CO" sz="1100" b="0" i="1">
                            <a:latin typeface="Cambria Math" panose="02040503050406030204" pitchFamily="18" charset="0"/>
                          </a:rPr>
                          <m:t> </m:t>
                        </m:r>
                        <m:r>
                          <a:rPr lang="es-CO" sz="1100" b="0" i="1">
                            <a:latin typeface="Cambria Math" panose="02040503050406030204" pitchFamily="18" charset="0"/>
                          </a:rPr>
                          <m:t>𝑑𝑒</m:t>
                        </m:r>
                        <m:r>
                          <a:rPr lang="es-CO" sz="1100" b="0" i="1">
                            <a:latin typeface="Cambria Math" panose="02040503050406030204" pitchFamily="18" charset="0"/>
                          </a:rPr>
                          <m:t> </m:t>
                        </m:r>
                        <m:r>
                          <a:rPr lang="es-CO" sz="1100" b="0" i="1">
                            <a:latin typeface="Cambria Math" panose="02040503050406030204" pitchFamily="18" charset="0"/>
                          </a:rPr>
                          <m:t>𝑎𝑐𝑐𝑖𝑜𝑛𝑒𝑠</m:t>
                        </m:r>
                        <m:r>
                          <a:rPr lang="es-CO" sz="1100" b="0" i="1">
                            <a:latin typeface="Cambria Math" panose="02040503050406030204" pitchFamily="18" charset="0"/>
                          </a:rPr>
                          <m:t> </m:t>
                        </m:r>
                        <m:r>
                          <a:rPr lang="es-CO" sz="1100" b="0" i="1">
                            <a:latin typeface="Cambria Math" panose="02040503050406030204" pitchFamily="18" charset="0"/>
                          </a:rPr>
                          <m:t>𝑑𝑒</m:t>
                        </m:r>
                        <m:r>
                          <a:rPr lang="es-CO" sz="1100" b="0" i="1">
                            <a:latin typeface="Cambria Math" panose="02040503050406030204" pitchFamily="18" charset="0"/>
                          </a:rPr>
                          <m:t> </m:t>
                        </m:r>
                        <m:r>
                          <a:rPr lang="es-CO" sz="1100" b="0" i="1">
                            <a:latin typeface="Cambria Math" panose="02040503050406030204" pitchFamily="18" charset="0"/>
                          </a:rPr>
                          <m:t>𝑡𝑢𝑡𝑒𝑙𝑎</m:t>
                        </m:r>
                        <m:r>
                          <a:rPr lang="es-CO" sz="1100" b="0" i="1">
                            <a:latin typeface="Cambria Math" panose="02040503050406030204" pitchFamily="18" charset="0"/>
                          </a:rPr>
                          <m:t> </m:t>
                        </m:r>
                        <m:r>
                          <a:rPr lang="es-CO" sz="1100" b="0" i="1">
                            <a:latin typeface="Cambria Math" panose="02040503050406030204" pitchFamily="18" charset="0"/>
                          </a:rPr>
                          <m:t>𝑞𝑢𝑒</m:t>
                        </m:r>
                        <m:r>
                          <a:rPr lang="es-CO" sz="1100" b="0" i="1">
                            <a:latin typeface="Cambria Math" panose="02040503050406030204" pitchFamily="18" charset="0"/>
                          </a:rPr>
                          <m:t> </m:t>
                        </m:r>
                        <m:r>
                          <a:rPr lang="es-CO" sz="1100" b="0" i="1">
                            <a:latin typeface="Cambria Math" panose="02040503050406030204" pitchFamily="18" charset="0"/>
                          </a:rPr>
                          <m:t>𝑖𝑛𝑣𝑜𝑐𝑎𝑛</m:t>
                        </m:r>
                        <m:r>
                          <a:rPr lang="es-CO" sz="1100" b="0" i="1">
                            <a:latin typeface="Cambria Math" panose="02040503050406030204" pitchFamily="18" charset="0"/>
                          </a:rPr>
                          <m:t> </m:t>
                        </m:r>
                        <m:r>
                          <a:rPr lang="es-CO" sz="1100" b="0" i="1">
                            <a:latin typeface="Cambria Math" panose="02040503050406030204" pitchFamily="18" charset="0"/>
                          </a:rPr>
                          <m:t>𝑑𝑒𝑟𝑒𝑐h𝑜</m:t>
                        </m:r>
                        <m:r>
                          <a:rPr lang="es-CO" sz="1100" b="0" i="1">
                            <a:latin typeface="Cambria Math" panose="02040503050406030204" pitchFamily="18" charset="0"/>
                          </a:rPr>
                          <m:t> </m:t>
                        </m:r>
                        <m:r>
                          <a:rPr lang="es-CO" sz="1100" b="0" i="1">
                            <a:latin typeface="Cambria Math" panose="02040503050406030204" pitchFamily="18" charset="0"/>
                          </a:rPr>
                          <m:t>𝑑𝑒</m:t>
                        </m:r>
                        <m:r>
                          <a:rPr lang="es-CO" sz="1100" b="0" i="1">
                            <a:latin typeface="Cambria Math" panose="02040503050406030204" pitchFamily="18" charset="0"/>
                          </a:rPr>
                          <m:t> </m:t>
                        </m:r>
                        <m:r>
                          <a:rPr lang="es-CO" sz="1100" b="0" i="1">
                            <a:latin typeface="Cambria Math" panose="02040503050406030204" pitchFamily="18" charset="0"/>
                          </a:rPr>
                          <m:t>𝑝𝑒𝑡𝑖𝑐𝑖</m:t>
                        </m:r>
                        <m:r>
                          <a:rPr lang="es-CO" sz="1100" b="0" i="1">
                            <a:latin typeface="Cambria Math" panose="02040503050406030204" pitchFamily="18" charset="0"/>
                          </a:rPr>
                          <m:t>ó</m:t>
                        </m:r>
                        <m:r>
                          <a:rPr lang="es-CO" sz="1100" b="0" i="1">
                            <a:latin typeface="Cambria Math" panose="02040503050406030204" pitchFamily="18" charset="0"/>
                          </a:rPr>
                          <m:t>𝑛</m:t>
                        </m:r>
                        <m:r>
                          <a:rPr lang="es-CO" sz="1100" b="0" i="1">
                            <a:latin typeface="Cambria Math" panose="02040503050406030204" pitchFamily="18" charset="0"/>
                          </a:rPr>
                          <m:t> </m:t>
                        </m:r>
                        <m:r>
                          <a:rPr lang="es-CO" sz="1100" b="0" i="1">
                            <a:latin typeface="Cambria Math" panose="02040503050406030204" pitchFamily="18" charset="0"/>
                          </a:rPr>
                          <m:t>𝑑𝑒𝑙</m:t>
                        </m:r>
                        <m:r>
                          <a:rPr lang="es-CO" sz="1100" b="0" i="1">
                            <a:latin typeface="Cambria Math" panose="02040503050406030204" pitchFamily="18" charset="0"/>
                          </a:rPr>
                          <m:t> </m:t>
                        </m:r>
                        <m:r>
                          <a:rPr lang="es-CO" sz="1100" b="0" i="1">
                            <a:latin typeface="Cambria Math" panose="02040503050406030204" pitchFamily="18" charset="0"/>
                          </a:rPr>
                          <m:t>𝑎</m:t>
                        </m:r>
                        <m:r>
                          <a:rPr lang="es-CO" sz="1100" b="0" i="1">
                            <a:latin typeface="Cambria Math" panose="02040503050406030204" pitchFamily="18" charset="0"/>
                          </a:rPr>
                          <m:t>ñ</m:t>
                        </m:r>
                        <m:r>
                          <a:rPr lang="es-CO" sz="1100" b="0" i="1">
                            <a:latin typeface="Cambria Math" panose="02040503050406030204" pitchFamily="18" charset="0"/>
                          </a:rPr>
                          <m:t>𝑜</m:t>
                        </m:r>
                        <m:r>
                          <a:rPr lang="es-CO" sz="1100" b="0" i="1">
                            <a:latin typeface="Cambria Math" panose="02040503050406030204" pitchFamily="18" charset="0"/>
                          </a:rPr>
                          <m:t> </m:t>
                        </m:r>
                        <m:r>
                          <a:rPr lang="es-CO" sz="1100" b="0" i="1">
                            <a:latin typeface="Cambria Math" panose="02040503050406030204" pitchFamily="18" charset="0"/>
                          </a:rPr>
                          <m:t>𝑒𝑛</m:t>
                        </m:r>
                        <m:r>
                          <a:rPr lang="es-CO" sz="1100" b="0" i="1">
                            <a:latin typeface="Cambria Math" panose="02040503050406030204" pitchFamily="18" charset="0"/>
                          </a:rPr>
                          <m:t> </m:t>
                        </m:r>
                        <m:r>
                          <a:rPr lang="es-CO" sz="1100" b="0" i="1">
                            <a:latin typeface="Cambria Math" panose="02040503050406030204" pitchFamily="18" charset="0"/>
                          </a:rPr>
                          <m:t>𝑐𝑢𝑟𝑠𝑜</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𝑁</m:t>
                        </m:r>
                        <m:r>
                          <a:rPr lang="es-CO" sz="1100" b="0" i="1">
                            <a:latin typeface="Cambria Math" panose="02040503050406030204" pitchFamily="18" charset="0"/>
                          </a:rPr>
                          <m:t>ú</m:t>
                        </m:r>
                        <m:r>
                          <a:rPr lang="es-CO" sz="1100" b="0" i="1">
                            <a:latin typeface="Cambria Math" panose="02040503050406030204" pitchFamily="18" charset="0"/>
                          </a:rPr>
                          <m:t>𝑚𝑒𝑟𝑜</m:t>
                        </m:r>
                        <m:r>
                          <a:rPr lang="es-CO" sz="1100" b="0" i="1">
                            <a:latin typeface="Cambria Math" panose="02040503050406030204" pitchFamily="18" charset="0"/>
                          </a:rPr>
                          <m:t> </m:t>
                        </m:r>
                        <m:r>
                          <a:rPr lang="es-CO" sz="1100" b="0" i="1">
                            <a:latin typeface="Cambria Math" panose="02040503050406030204" pitchFamily="18" charset="0"/>
                          </a:rPr>
                          <m:t>𝑑𝑒</m:t>
                        </m:r>
                        <m:r>
                          <a:rPr lang="es-CO" sz="1100" b="0" i="1">
                            <a:latin typeface="Cambria Math" panose="02040503050406030204" pitchFamily="18" charset="0"/>
                          </a:rPr>
                          <m:t> </m:t>
                        </m:r>
                        <m:r>
                          <a:rPr lang="es-CO" sz="1100" b="0" i="1">
                            <a:latin typeface="Cambria Math" panose="02040503050406030204" pitchFamily="18" charset="0"/>
                          </a:rPr>
                          <m:t>𝑎𝑐𝑐𝑖𝑜𝑛𝑒𝑠</m:t>
                        </m:r>
                        <m:r>
                          <a:rPr lang="es-CO" sz="1100" b="0" i="1">
                            <a:latin typeface="Cambria Math" panose="02040503050406030204" pitchFamily="18" charset="0"/>
                          </a:rPr>
                          <m:t> </m:t>
                        </m:r>
                        <m:r>
                          <a:rPr lang="es-CO" sz="1100" b="0" i="1">
                            <a:latin typeface="Cambria Math" panose="02040503050406030204" pitchFamily="18" charset="0"/>
                          </a:rPr>
                          <m:t>𝑑𝑒</m:t>
                        </m:r>
                        <m:r>
                          <a:rPr lang="es-CO" sz="1100" b="0" i="1">
                            <a:latin typeface="Cambria Math" panose="02040503050406030204" pitchFamily="18" charset="0"/>
                          </a:rPr>
                          <m:t> </m:t>
                        </m:r>
                        <m:r>
                          <a:rPr lang="es-CO" sz="1100" b="0" i="1">
                            <a:latin typeface="Cambria Math" panose="02040503050406030204" pitchFamily="18" charset="0"/>
                          </a:rPr>
                          <m:t>𝑡𝑢𝑡𝑒𝑙𝑎</m:t>
                        </m:r>
                        <m:r>
                          <a:rPr lang="es-CO" sz="1100" b="0" i="1">
                            <a:latin typeface="Cambria Math" panose="02040503050406030204" pitchFamily="18" charset="0"/>
                          </a:rPr>
                          <m:t> </m:t>
                        </m:r>
                        <m:r>
                          <a:rPr lang="es-CO" sz="1100" b="0" i="1">
                            <a:latin typeface="Cambria Math" panose="02040503050406030204" pitchFamily="18" charset="0"/>
                          </a:rPr>
                          <m:t>𝑞𝑢𝑒</m:t>
                        </m:r>
                        <m:r>
                          <a:rPr lang="es-CO" sz="1100" b="0" i="1">
                            <a:latin typeface="Cambria Math" panose="02040503050406030204" pitchFamily="18" charset="0"/>
                          </a:rPr>
                          <m:t> </m:t>
                        </m:r>
                        <m:r>
                          <a:rPr lang="es-CO" sz="1100" b="0" i="1">
                            <a:latin typeface="Cambria Math" panose="02040503050406030204" pitchFamily="18" charset="0"/>
                          </a:rPr>
                          <m:t>𝑖𝑛𝑣𝑜𝑐𝑎𝑛</m:t>
                        </m:r>
                        <m:r>
                          <a:rPr lang="es-CO" sz="1100" b="0" i="1">
                            <a:latin typeface="Cambria Math" panose="02040503050406030204" pitchFamily="18" charset="0"/>
                          </a:rPr>
                          <m:t> </m:t>
                        </m:r>
                        <m:r>
                          <a:rPr lang="es-CO" sz="1100" b="0" i="1">
                            <a:latin typeface="Cambria Math" panose="02040503050406030204" pitchFamily="18" charset="0"/>
                          </a:rPr>
                          <m:t>𝑑𝑒𝑟𝑒𝑐h𝑜</m:t>
                        </m:r>
                        <m:r>
                          <a:rPr lang="es-CO" sz="1100" b="0" i="1">
                            <a:latin typeface="Cambria Math" panose="02040503050406030204" pitchFamily="18" charset="0"/>
                          </a:rPr>
                          <m:t> </m:t>
                        </m:r>
                        <m:r>
                          <a:rPr lang="es-CO" sz="1100" b="0" i="1">
                            <a:latin typeface="Cambria Math" panose="02040503050406030204" pitchFamily="18" charset="0"/>
                          </a:rPr>
                          <m:t>𝑑𝑒</m:t>
                        </m:r>
                        <m:r>
                          <a:rPr lang="es-CO" sz="1100" b="0" i="1">
                            <a:latin typeface="Cambria Math" panose="02040503050406030204" pitchFamily="18" charset="0"/>
                          </a:rPr>
                          <m:t> </m:t>
                        </m:r>
                        <m:r>
                          <a:rPr lang="es-CO" sz="1100" b="0" i="1">
                            <a:latin typeface="Cambria Math" panose="02040503050406030204" pitchFamily="18" charset="0"/>
                          </a:rPr>
                          <m:t>𝑝𝑒𝑡𝑖𝑐𝑖</m:t>
                        </m:r>
                        <m:r>
                          <a:rPr lang="es-CO" sz="1100" b="0" i="1">
                            <a:latin typeface="Cambria Math" panose="02040503050406030204" pitchFamily="18" charset="0"/>
                          </a:rPr>
                          <m:t>ó</m:t>
                        </m:r>
                        <m:r>
                          <a:rPr lang="es-CO" sz="1100" b="0" i="1">
                            <a:latin typeface="Cambria Math" panose="02040503050406030204" pitchFamily="18" charset="0"/>
                          </a:rPr>
                          <m:t>𝑛</m:t>
                        </m:r>
                        <m:r>
                          <a:rPr lang="es-CO" sz="1100" b="0" i="1">
                            <a:latin typeface="Cambria Math" panose="02040503050406030204" pitchFamily="18" charset="0"/>
                          </a:rPr>
                          <m:t> </m:t>
                        </m:r>
                        <m:r>
                          <a:rPr lang="es-CO" sz="1100" b="0" i="1">
                            <a:latin typeface="Cambria Math" panose="02040503050406030204" pitchFamily="18" charset="0"/>
                          </a:rPr>
                          <m:t>𝑑𝑒𝑙</m:t>
                        </m:r>
                        <m:r>
                          <a:rPr lang="es-CO" sz="1100" b="0" i="1">
                            <a:latin typeface="Cambria Math" panose="02040503050406030204" pitchFamily="18" charset="0"/>
                          </a:rPr>
                          <m:t> </m:t>
                        </m:r>
                        <m:r>
                          <a:rPr lang="es-CO" sz="1100" b="0" i="1">
                            <a:latin typeface="Cambria Math" panose="02040503050406030204" pitchFamily="18" charset="0"/>
                          </a:rPr>
                          <m:t>𝑎</m:t>
                        </m:r>
                        <m:r>
                          <a:rPr lang="es-CO" sz="1100" b="0" i="1">
                            <a:latin typeface="Cambria Math" panose="02040503050406030204" pitchFamily="18" charset="0"/>
                          </a:rPr>
                          <m:t>ñ</m:t>
                        </m:r>
                        <m:r>
                          <a:rPr lang="es-CO" sz="1100" b="0" i="1">
                            <a:latin typeface="Cambria Math" panose="02040503050406030204" pitchFamily="18" charset="0"/>
                          </a:rPr>
                          <m:t>𝑜</m:t>
                        </m:r>
                        <m:r>
                          <a:rPr lang="es-CO" sz="1100" b="0" i="1">
                            <a:latin typeface="Cambria Math" panose="02040503050406030204" pitchFamily="18" charset="0"/>
                          </a:rPr>
                          <m:t> </m:t>
                        </m:r>
                        <m:r>
                          <a:rPr lang="es-CO" sz="1100" b="0" i="1">
                            <a:latin typeface="Cambria Math" panose="02040503050406030204" pitchFamily="18" charset="0"/>
                          </a:rPr>
                          <m:t>𝑎𝑛𝑡𝑒𝑟𝑖𝑜𝑟</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00000000-0008-0000-0900-000004000000}"/>
                </a:ext>
              </a:extLst>
            </xdr:cNvPr>
            <xdr:cNvSpPr txBox="1"/>
          </xdr:nvSpPr>
          <xdr:spPr>
            <a:xfrm>
              <a:off x="4679155" y="4802981"/>
              <a:ext cx="5965032"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𝑁ú𝑚𝑒𝑟𝑜 𝑑𝑒 𝑎𝑐𝑐𝑖𝑜𝑛𝑒𝑠 𝑑𝑒 𝑡𝑢𝑡𝑒𝑙𝑎 𝑞𝑢𝑒 𝑖𝑛𝑣𝑜𝑐𝑎𝑛 𝑑𝑒𝑟𝑒𝑐ℎ𝑜 𝑑𝑒 𝑝𝑒𝑡𝑖𝑐𝑖ó𝑛 𝑑𝑒𝑙 𝑎ñ𝑜 𝑒𝑛 𝑐𝑢𝑟𝑠𝑜)/(𝑉2 𝑁ú𝑚𝑒𝑟𝑜 𝑑𝑒 𝑎𝑐𝑐𝑖𝑜𝑛𝑒𝑠 𝑑𝑒 𝑡𝑢𝑡𝑒𝑙𝑎 𝑞𝑢𝑒 𝑖𝑛𝑣𝑜𝑐𝑎𝑛 𝑑𝑒𝑟𝑒𝑐ℎ𝑜 𝑑𝑒 𝑝𝑒𝑡𝑖𝑐𝑖ó𝑛 𝑑𝑒𝑙 𝑎ñ𝑜 𝑎𝑛𝑡𝑒𝑟𝑖𝑜𝑟)</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editAs="oneCell">
    <xdr:from>
      <xdr:col>21</xdr:col>
      <xdr:colOff>166159</xdr:colOff>
      <xdr:row>0</xdr:row>
      <xdr:rowOff>10585</xdr:rowOff>
    </xdr:from>
    <xdr:to>
      <xdr:col>22</xdr:col>
      <xdr:colOff>405342</xdr:colOff>
      <xdr:row>3</xdr:row>
      <xdr:rowOff>105834</xdr:rowOff>
    </xdr:to>
    <xdr:pic>
      <xdr:nvPicPr>
        <xdr:cNvPr id="5" name="Imagen 4">
          <a:extLst>
            <a:ext uri="{FF2B5EF4-FFF2-40B4-BE49-F238E27FC236}">
              <a16:creationId xmlns:a16="http://schemas.microsoft.com/office/drawing/2014/main" id="{00000000-0008-0000-09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twoCellAnchor>
    <xdr:from>
      <xdr:col>35</xdr:col>
      <xdr:colOff>59531</xdr:colOff>
      <xdr:row>0</xdr:row>
      <xdr:rowOff>226219</xdr:rowOff>
    </xdr:from>
    <xdr:to>
      <xdr:col>36</xdr:col>
      <xdr:colOff>178593</xdr:colOff>
      <xdr:row>2</xdr:row>
      <xdr:rowOff>47624</xdr:rowOff>
    </xdr:to>
    <xdr:sp macro="" textlink="">
      <xdr:nvSpPr>
        <xdr:cNvPr id="6" name="Flecha: hacia abajo 5">
          <a:extLst>
            <a:ext uri="{FF2B5EF4-FFF2-40B4-BE49-F238E27FC236}">
              <a16:creationId xmlns:a16="http://schemas.microsoft.com/office/drawing/2014/main" id="{3774E435-99E6-456A-A834-11108E9B29D2}"/>
            </a:ext>
          </a:extLst>
        </xdr:cNvPr>
        <xdr:cNvSpPr/>
      </xdr:nvSpPr>
      <xdr:spPr bwMode="auto">
        <a:xfrm>
          <a:off x="14406562" y="226219"/>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11.xml><?xml version="1.0" encoding="utf-8"?>
<xdr:wsDr xmlns:xdr="http://schemas.openxmlformats.org/drawingml/2006/spreadsheetDrawing" xmlns:a="http://schemas.openxmlformats.org/drawingml/2006/main">
  <xdr:twoCellAnchor editAs="absolute">
    <xdr:from>
      <xdr:col>5</xdr:col>
      <xdr:colOff>178595</xdr:colOff>
      <xdr:row>25</xdr:row>
      <xdr:rowOff>169334</xdr:rowOff>
    </xdr:from>
    <xdr:to>
      <xdr:col>23</xdr:col>
      <xdr:colOff>166670</xdr:colOff>
      <xdr:row>37</xdr:row>
      <xdr:rowOff>190498</xdr:rowOff>
    </xdr:to>
    <xdr:graphicFrame macro="">
      <xdr:nvGraphicFramePr>
        <xdr:cNvPr id="2" name="Gráfico 3">
          <a:extLst>
            <a:ext uri="{FF2B5EF4-FFF2-40B4-BE49-F238E27FC236}">
              <a16:creationId xmlns:a16="http://schemas.microsoft.com/office/drawing/2014/main" id="{00000000-0008-0000-0A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0A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14</xdr:col>
      <xdr:colOff>261937</xdr:colOff>
      <xdr:row>19</xdr:row>
      <xdr:rowOff>123825</xdr:rowOff>
    </xdr:from>
    <xdr:ext cx="2566988"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0A00-000004000000}"/>
                </a:ext>
              </a:extLst>
            </xdr:cNvPr>
            <xdr:cNvSpPr txBox="1"/>
          </xdr:nvSpPr>
          <xdr:spPr>
            <a:xfrm>
              <a:off x="5586412" y="4552950"/>
              <a:ext cx="2566988"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𝐸𝑞𝑢𝑖𝑝𝑜𝑠</m:t>
                        </m:r>
                        <m:r>
                          <a:rPr lang="es-CO" sz="1100" b="0" i="1">
                            <a:latin typeface="Cambria Math" panose="02040503050406030204" pitchFamily="18" charset="0"/>
                          </a:rPr>
                          <m:t> </m:t>
                        </m:r>
                        <m:r>
                          <a:rPr lang="es-CO" sz="1100" b="0" i="1">
                            <a:latin typeface="Cambria Math" panose="02040503050406030204" pitchFamily="18" charset="0"/>
                          </a:rPr>
                          <m:t>𝑎𝑑𝑞𝑢𝑖𝑟𝑖𝑑𝑜𝑠</m:t>
                        </m:r>
                        <m:r>
                          <a:rPr lang="es-CO" sz="1100" b="0" i="1">
                            <a:latin typeface="Cambria Math" panose="02040503050406030204" pitchFamily="18" charset="0"/>
                          </a:rPr>
                          <m:t>   </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𝑇𝑜𝑡𝑎𝑙</m:t>
                        </m:r>
                        <m:r>
                          <a:rPr lang="es-CO" sz="1100" b="0" i="1">
                            <a:latin typeface="Cambria Math" panose="02040503050406030204" pitchFamily="18" charset="0"/>
                          </a:rPr>
                          <m:t> </m:t>
                        </m:r>
                        <m:r>
                          <a:rPr lang="es-CO" sz="1100" b="0" i="1">
                            <a:latin typeface="Cambria Math" panose="02040503050406030204" pitchFamily="18" charset="0"/>
                          </a:rPr>
                          <m:t>𝑑𝑒</m:t>
                        </m:r>
                        <m:r>
                          <a:rPr lang="es-CO" sz="1100" b="0" i="1">
                            <a:latin typeface="Cambria Math" panose="02040503050406030204" pitchFamily="18" charset="0"/>
                          </a:rPr>
                          <m:t> </m:t>
                        </m:r>
                        <m:r>
                          <a:rPr lang="es-CO" sz="1100" b="0" i="1">
                            <a:latin typeface="Cambria Math" panose="02040503050406030204" pitchFamily="18" charset="0"/>
                          </a:rPr>
                          <m:t>𝑒𝑞𝑢𝑖𝑝𝑜𝑠</m:t>
                        </m:r>
                        <m:r>
                          <a:rPr lang="es-CO" sz="1100" b="0" i="1">
                            <a:latin typeface="Cambria Math" panose="02040503050406030204" pitchFamily="18" charset="0"/>
                          </a:rPr>
                          <m:t> </m:t>
                        </m:r>
                        <m:r>
                          <a:rPr lang="es-CO" sz="1100" b="0" i="1">
                            <a:latin typeface="Cambria Math" panose="02040503050406030204" pitchFamily="18" charset="0"/>
                          </a:rPr>
                          <m:t>𝑟𝑒𝑞𝑢𝑒𝑟𝑖𝑑𝑜𝑠</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C5776AA4-0237-4B0B-AE6E-8C51C9F8CEB0}"/>
                </a:ext>
              </a:extLst>
            </xdr:cNvPr>
            <xdr:cNvSpPr txBox="1"/>
          </xdr:nvSpPr>
          <xdr:spPr>
            <a:xfrm>
              <a:off x="5586412" y="4552950"/>
              <a:ext cx="2566988"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𝐸𝑞𝑢𝑖𝑝𝑜𝑠 𝑎𝑑𝑞𝑢𝑖𝑟𝑖𝑑𝑜𝑠   )/(𝑉2 𝑇𝑜𝑡𝑎𝑙 𝑑𝑒 𝑒𝑞𝑢𝑖𝑝𝑜𝑠 𝑟𝑒𝑞𝑢𝑒𝑟𝑖𝑑𝑜𝑠)</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xdr:from>
      <xdr:col>36</xdr:col>
      <xdr:colOff>130968</xdr:colOff>
      <xdr:row>0</xdr:row>
      <xdr:rowOff>238125</xdr:rowOff>
    </xdr:from>
    <xdr:to>
      <xdr:col>37</xdr:col>
      <xdr:colOff>250031</xdr:colOff>
      <xdr:row>2</xdr:row>
      <xdr:rowOff>59530</xdr:rowOff>
    </xdr:to>
    <xdr:sp macro="" textlink="">
      <xdr:nvSpPr>
        <xdr:cNvPr id="5" name="Flecha: hacia abajo 4">
          <a:extLst>
            <a:ext uri="{FF2B5EF4-FFF2-40B4-BE49-F238E27FC236}">
              <a16:creationId xmlns:a16="http://schemas.microsoft.com/office/drawing/2014/main" id="{617D40BE-08BD-4268-BF92-91E8CF8E0C40}"/>
            </a:ext>
          </a:extLst>
        </xdr:cNvPr>
        <xdr:cNvSpPr/>
      </xdr:nvSpPr>
      <xdr:spPr bwMode="auto">
        <a:xfrm>
          <a:off x="12596812" y="238125"/>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12.xml><?xml version="1.0" encoding="utf-8"?>
<xdr:wsDr xmlns:xdr="http://schemas.openxmlformats.org/drawingml/2006/spreadsheetDrawing" xmlns:a="http://schemas.openxmlformats.org/drawingml/2006/main">
  <xdr:twoCellAnchor editAs="absolute">
    <xdr:from>
      <xdr:col>5</xdr:col>
      <xdr:colOff>250033</xdr:colOff>
      <xdr:row>25</xdr:row>
      <xdr:rowOff>145522</xdr:rowOff>
    </xdr:from>
    <xdr:to>
      <xdr:col>23</xdr:col>
      <xdr:colOff>238108</xdr:colOff>
      <xdr:row>37</xdr:row>
      <xdr:rowOff>166687</xdr:rowOff>
    </xdr:to>
    <xdr:graphicFrame macro="">
      <xdr:nvGraphicFramePr>
        <xdr:cNvPr id="2" name="Gráfico 3">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0B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twoCellAnchor editAs="oneCell">
    <xdr:from>
      <xdr:col>21</xdr:col>
      <xdr:colOff>166159</xdr:colOff>
      <xdr:row>0</xdr:row>
      <xdr:rowOff>10585</xdr:rowOff>
    </xdr:from>
    <xdr:to>
      <xdr:col>22</xdr:col>
      <xdr:colOff>405342</xdr:colOff>
      <xdr:row>3</xdr:row>
      <xdr:rowOff>105834</xdr:rowOff>
    </xdr:to>
    <xdr:pic>
      <xdr:nvPicPr>
        <xdr:cNvPr id="5" name="Imagen 4">
          <a:extLst>
            <a:ext uri="{FF2B5EF4-FFF2-40B4-BE49-F238E27FC236}">
              <a16:creationId xmlns:a16="http://schemas.microsoft.com/office/drawing/2014/main" id="{00000000-0008-0000-0B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14</xdr:col>
      <xdr:colOff>238125</xdr:colOff>
      <xdr:row>19</xdr:row>
      <xdr:rowOff>123826</xdr:rowOff>
    </xdr:from>
    <xdr:ext cx="2566988" cy="345947"/>
    <mc:AlternateContent xmlns:mc="http://schemas.openxmlformats.org/markup-compatibility/2006" xmlns:a14="http://schemas.microsoft.com/office/drawing/2010/main">
      <mc:Choice Requires="a14">
        <xdr:sp macro="" textlink="">
          <xdr:nvSpPr>
            <xdr:cNvPr id="6" name="CuadroTexto 5">
              <a:extLst>
                <a:ext uri="{FF2B5EF4-FFF2-40B4-BE49-F238E27FC236}">
                  <a16:creationId xmlns:a16="http://schemas.microsoft.com/office/drawing/2014/main" id="{00000000-0008-0000-0B00-000006000000}"/>
                </a:ext>
              </a:extLst>
            </xdr:cNvPr>
            <xdr:cNvSpPr txBox="1"/>
          </xdr:nvSpPr>
          <xdr:spPr>
            <a:xfrm>
              <a:off x="5536406" y="4541045"/>
              <a:ext cx="2566988"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𝐵𝑎𝑐𝑘𝑢𝑝</m:t>
                        </m:r>
                        <m:r>
                          <a:rPr lang="es-CO" sz="1100" b="0" i="1">
                            <a:latin typeface="Cambria Math" panose="02040503050406030204" pitchFamily="18" charset="0"/>
                          </a:rPr>
                          <m:t> </m:t>
                        </m:r>
                        <m:r>
                          <a:rPr lang="es-CO" sz="1100" b="0" i="1">
                            <a:latin typeface="Cambria Math" panose="02040503050406030204" pitchFamily="18" charset="0"/>
                          </a:rPr>
                          <m:t>𝑝𝑜𝑟</m:t>
                        </m:r>
                        <m:r>
                          <a:rPr lang="es-CO" sz="1100" b="0" i="1">
                            <a:latin typeface="Cambria Math" panose="02040503050406030204" pitchFamily="18" charset="0"/>
                          </a:rPr>
                          <m:t> </m:t>
                        </m:r>
                        <m:r>
                          <a:rPr lang="es-CO" sz="1100" b="0" i="1">
                            <a:latin typeface="Cambria Math" panose="02040503050406030204" pitchFamily="18" charset="0"/>
                          </a:rPr>
                          <m:t>𝑢𝑠𝑢𝑎𝑟𝑖𝑜</m:t>
                        </m:r>
                        <m:r>
                          <a:rPr lang="es-CO" sz="1100" b="0" i="1">
                            <a:latin typeface="Cambria Math" panose="02040503050406030204" pitchFamily="18" charset="0"/>
                          </a:rPr>
                          <m:t> </m:t>
                        </m:r>
                        <m:r>
                          <a:rPr lang="es-CO" sz="1100" b="0" i="1">
                            <a:latin typeface="Cambria Math" panose="02040503050406030204" pitchFamily="18" charset="0"/>
                          </a:rPr>
                          <m:t>𝑟𝑒𝑎𝑙𝑖𝑧𝑎𝑑𝑜</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𝑇𝑜𝑡𝑎𝑙</m:t>
                        </m:r>
                        <m:r>
                          <a:rPr lang="es-CO" sz="1100" b="0" i="1">
                            <a:latin typeface="Cambria Math" panose="02040503050406030204" pitchFamily="18" charset="0"/>
                          </a:rPr>
                          <m:t> </m:t>
                        </m:r>
                        <m:r>
                          <a:rPr lang="es-CO" sz="1100" b="0" i="1">
                            <a:latin typeface="Cambria Math" panose="02040503050406030204" pitchFamily="18" charset="0"/>
                          </a:rPr>
                          <m:t>𝑑𝑒</m:t>
                        </m:r>
                        <m:r>
                          <a:rPr lang="es-CO" sz="1100" b="0" i="1">
                            <a:latin typeface="Cambria Math" panose="02040503050406030204" pitchFamily="18" charset="0"/>
                          </a:rPr>
                          <m:t> </m:t>
                        </m:r>
                        <m:r>
                          <a:rPr lang="es-CO" sz="1100" b="0" i="1">
                            <a:latin typeface="Cambria Math" panose="02040503050406030204" pitchFamily="18" charset="0"/>
                          </a:rPr>
                          <m:t>𝑢𝑠𝑢𝑎𝑟𝑖𝑜𝑠</m:t>
                        </m:r>
                        <m:r>
                          <a:rPr lang="es-CO" sz="1100" b="0" i="1">
                            <a:latin typeface="Cambria Math" panose="02040503050406030204" pitchFamily="18" charset="0"/>
                          </a:rPr>
                          <m:t> </m:t>
                        </m:r>
                        <m:r>
                          <a:rPr lang="es-CO" sz="1100" b="0" i="1">
                            <a:latin typeface="Cambria Math" panose="02040503050406030204" pitchFamily="18" charset="0"/>
                          </a:rPr>
                          <m:t>𝑑𝑒</m:t>
                        </m:r>
                        <m:r>
                          <a:rPr lang="es-CO" sz="1100" b="0" i="1">
                            <a:latin typeface="Cambria Math" panose="02040503050406030204" pitchFamily="18" charset="0"/>
                          </a:rPr>
                          <m:t> </m:t>
                        </m:r>
                        <m:r>
                          <a:rPr lang="es-CO" sz="1100" b="0" i="1">
                            <a:latin typeface="Cambria Math" panose="02040503050406030204" pitchFamily="18" charset="0"/>
                          </a:rPr>
                          <m:t>𝑟𝑒𝑑</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6" name="CuadroTexto 5">
              <a:extLst>
                <a:ext uri="{FF2B5EF4-FFF2-40B4-BE49-F238E27FC236}">
                  <a16:creationId xmlns:a16="http://schemas.microsoft.com/office/drawing/2014/main" id="{00000000-0008-0000-0B00-000004000000}"/>
                </a:ext>
              </a:extLst>
            </xdr:cNvPr>
            <xdr:cNvSpPr txBox="1"/>
          </xdr:nvSpPr>
          <xdr:spPr>
            <a:xfrm>
              <a:off x="5536406" y="4541045"/>
              <a:ext cx="2566988"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𝐵𝑎𝑐𝑘𝑢𝑝 𝑝𝑜𝑟 𝑢𝑠𝑢𝑎𝑟𝑖𝑜 𝑟𝑒𝑎𝑙𝑖𝑧𝑎𝑑𝑜)/(𝑉2  𝑇𝑜𝑡𝑎𝑙 𝑑𝑒 𝑢𝑠𝑢𝑎𝑟𝑖𝑜𝑠 𝑑𝑒 𝑟𝑒𝑑)</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xdr:from>
      <xdr:col>36</xdr:col>
      <xdr:colOff>130968</xdr:colOff>
      <xdr:row>1</xdr:row>
      <xdr:rowOff>11906</xdr:rowOff>
    </xdr:from>
    <xdr:to>
      <xdr:col>37</xdr:col>
      <xdr:colOff>250031</xdr:colOff>
      <xdr:row>2</xdr:row>
      <xdr:rowOff>95249</xdr:rowOff>
    </xdr:to>
    <xdr:sp macro="" textlink="">
      <xdr:nvSpPr>
        <xdr:cNvPr id="7" name="Flecha: hacia abajo 6">
          <a:extLst>
            <a:ext uri="{FF2B5EF4-FFF2-40B4-BE49-F238E27FC236}">
              <a16:creationId xmlns:a16="http://schemas.microsoft.com/office/drawing/2014/main" id="{805C43EB-F5F1-4238-8878-83D954DF3DE5}"/>
            </a:ext>
          </a:extLst>
        </xdr:cNvPr>
        <xdr:cNvSpPr/>
      </xdr:nvSpPr>
      <xdr:spPr bwMode="auto">
        <a:xfrm>
          <a:off x="12596812" y="273844"/>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13.xml><?xml version="1.0" encoding="utf-8"?>
<xdr:wsDr xmlns:xdr="http://schemas.openxmlformats.org/drawingml/2006/spreadsheetDrawing" xmlns:a="http://schemas.openxmlformats.org/drawingml/2006/main">
  <xdr:twoCellAnchor editAs="absolute">
    <xdr:from>
      <xdr:col>5</xdr:col>
      <xdr:colOff>166690</xdr:colOff>
      <xdr:row>25</xdr:row>
      <xdr:rowOff>181240</xdr:rowOff>
    </xdr:from>
    <xdr:to>
      <xdr:col>23</xdr:col>
      <xdr:colOff>154765</xdr:colOff>
      <xdr:row>37</xdr:row>
      <xdr:rowOff>202404</xdr:rowOff>
    </xdr:to>
    <xdr:graphicFrame macro="">
      <xdr:nvGraphicFramePr>
        <xdr:cNvPr id="2" name="Gráfico 3">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0C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12</xdr:col>
      <xdr:colOff>95249</xdr:colOff>
      <xdr:row>19</xdr:row>
      <xdr:rowOff>123825</xdr:rowOff>
    </xdr:from>
    <xdr:ext cx="3786187"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0C00-000004000000}"/>
                </a:ext>
              </a:extLst>
            </xdr:cNvPr>
            <xdr:cNvSpPr txBox="1"/>
          </xdr:nvSpPr>
          <xdr:spPr>
            <a:xfrm>
              <a:off x="4750593" y="4541044"/>
              <a:ext cx="3786187"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𝑆𝑜𝑙𝑖𝑐𝑖𝑡𝑢𝑑𝑒𝑠</m:t>
                        </m:r>
                        <m:r>
                          <a:rPr lang="es-CO" sz="1100" b="0" i="1">
                            <a:latin typeface="Cambria Math" panose="02040503050406030204" pitchFamily="18" charset="0"/>
                          </a:rPr>
                          <m:t> </m:t>
                        </m:r>
                        <m:r>
                          <a:rPr lang="es-CO" sz="1100" b="0" i="1">
                            <a:latin typeface="Cambria Math" panose="02040503050406030204" pitchFamily="18" charset="0"/>
                          </a:rPr>
                          <m:t>𝑎𝑡𝑒𝑛𝑑𝑖𝑑𝑎𝑠</m:t>
                        </m:r>
                        <m:r>
                          <a:rPr lang="es-CO" sz="1100" b="0" i="1">
                            <a:latin typeface="Cambria Math" panose="02040503050406030204" pitchFamily="18" charset="0"/>
                          </a:rPr>
                          <m:t> </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𝑇𝑜𝑡𝑎𝑙</m:t>
                        </m:r>
                        <m:r>
                          <a:rPr lang="es-CO" sz="1100" b="0" i="1">
                            <a:latin typeface="Cambria Math" panose="02040503050406030204" pitchFamily="18" charset="0"/>
                          </a:rPr>
                          <m:t> </m:t>
                        </m:r>
                        <m:r>
                          <a:rPr lang="es-CO" sz="1100" b="0" i="1">
                            <a:latin typeface="Cambria Math" panose="02040503050406030204" pitchFamily="18" charset="0"/>
                          </a:rPr>
                          <m:t>𝑑𝑒</m:t>
                        </m:r>
                        <m:r>
                          <a:rPr lang="es-CO" sz="1100" b="0" i="1">
                            <a:latin typeface="Cambria Math" panose="02040503050406030204" pitchFamily="18" charset="0"/>
                          </a:rPr>
                          <m:t> </m:t>
                        </m:r>
                        <m:r>
                          <a:rPr lang="es-CO" sz="1100" b="0" i="1">
                            <a:latin typeface="Cambria Math" panose="02040503050406030204" pitchFamily="18" charset="0"/>
                          </a:rPr>
                          <m:t>𝑆𝑜𝑙𝑖𝑐𝑖𝑡𝑢𝑑𝑒𝑠</m:t>
                        </m:r>
                        <m:r>
                          <a:rPr lang="es-CO" sz="1100" b="0" i="1">
                            <a:latin typeface="Cambria Math" panose="02040503050406030204" pitchFamily="18" charset="0"/>
                          </a:rPr>
                          <m:t> </m:t>
                        </m:r>
                        <m:r>
                          <a:rPr lang="es-CO" sz="1100" b="0" i="1">
                            <a:latin typeface="Cambria Math" panose="02040503050406030204" pitchFamily="18" charset="0"/>
                          </a:rPr>
                          <m:t>𝑟𝑒𝑝𝑜𝑟𝑡𝑎𝑑𝑎𝑠</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387052C4-08FC-4F57-9F68-0F586B222E45}"/>
                </a:ext>
              </a:extLst>
            </xdr:cNvPr>
            <xdr:cNvSpPr txBox="1"/>
          </xdr:nvSpPr>
          <xdr:spPr>
            <a:xfrm>
              <a:off x="4750593" y="4541044"/>
              <a:ext cx="3786187"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𝑆𝑜𝑙𝑖𝑐𝑖𝑡𝑢𝑑𝑒𝑠 𝑎𝑡𝑒𝑛𝑑𝑖𝑑𝑎𝑠 )/(𝑉2 𝑇𝑜𝑡𝑎𝑙 𝑑𝑒 𝑆𝑜𝑙𝑖𝑐𝑖𝑡𝑢𝑑𝑒𝑠 𝑟𝑒𝑝𝑜𝑟𝑡𝑎𝑑𝑎𝑠)</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editAs="oneCell">
    <xdr:from>
      <xdr:col>21</xdr:col>
      <xdr:colOff>166159</xdr:colOff>
      <xdr:row>0</xdr:row>
      <xdr:rowOff>10585</xdr:rowOff>
    </xdr:from>
    <xdr:to>
      <xdr:col>22</xdr:col>
      <xdr:colOff>405342</xdr:colOff>
      <xdr:row>3</xdr:row>
      <xdr:rowOff>105834</xdr:rowOff>
    </xdr:to>
    <xdr:pic>
      <xdr:nvPicPr>
        <xdr:cNvPr id="5" name="Imagen 4">
          <a:extLst>
            <a:ext uri="{FF2B5EF4-FFF2-40B4-BE49-F238E27FC236}">
              <a16:creationId xmlns:a16="http://schemas.microsoft.com/office/drawing/2014/main" id="{00000000-0008-0000-0C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12</xdr:col>
      <xdr:colOff>95249</xdr:colOff>
      <xdr:row>19</xdr:row>
      <xdr:rowOff>123825</xdr:rowOff>
    </xdr:from>
    <xdr:ext cx="3786187" cy="345947"/>
    <mc:AlternateContent xmlns:mc="http://schemas.openxmlformats.org/markup-compatibility/2006" xmlns:a14="http://schemas.microsoft.com/office/drawing/2010/main">
      <mc:Choice Requires="a14">
        <xdr:sp macro="" textlink="">
          <xdr:nvSpPr>
            <xdr:cNvPr id="6" name="CuadroTexto 5">
              <a:extLst>
                <a:ext uri="{FF2B5EF4-FFF2-40B4-BE49-F238E27FC236}">
                  <a16:creationId xmlns:a16="http://schemas.microsoft.com/office/drawing/2014/main" id="{00000000-0008-0000-0C00-000006000000}"/>
                </a:ext>
              </a:extLst>
            </xdr:cNvPr>
            <xdr:cNvSpPr txBox="1"/>
          </xdr:nvSpPr>
          <xdr:spPr>
            <a:xfrm>
              <a:off x="4772024" y="4552950"/>
              <a:ext cx="3786187"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𝑆𝑜𝑙𝑖𝑐𝑖𝑡𝑢𝑑𝑒𝑠</m:t>
                        </m:r>
                        <m:r>
                          <a:rPr lang="es-CO" sz="1100" b="0" i="1">
                            <a:latin typeface="Cambria Math" panose="02040503050406030204" pitchFamily="18" charset="0"/>
                          </a:rPr>
                          <m:t> </m:t>
                        </m:r>
                        <m:r>
                          <a:rPr lang="es-CO" sz="1100" b="0" i="1">
                            <a:latin typeface="Cambria Math" panose="02040503050406030204" pitchFamily="18" charset="0"/>
                          </a:rPr>
                          <m:t>𝑎𝑡𝑒𝑛𝑑𝑖𝑑𝑎𝑠</m:t>
                        </m:r>
                        <m:r>
                          <a:rPr lang="es-CO" sz="1100" b="0" i="1">
                            <a:latin typeface="Cambria Math" panose="02040503050406030204" pitchFamily="18" charset="0"/>
                          </a:rPr>
                          <m:t> </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𝑇𝑜𝑡𝑎𝑙</m:t>
                        </m:r>
                        <m:r>
                          <a:rPr lang="es-CO" sz="1100" b="0" i="1">
                            <a:latin typeface="Cambria Math" panose="02040503050406030204" pitchFamily="18" charset="0"/>
                          </a:rPr>
                          <m:t> </m:t>
                        </m:r>
                        <m:r>
                          <a:rPr lang="es-CO" sz="1100" b="0" i="1">
                            <a:latin typeface="Cambria Math" panose="02040503050406030204" pitchFamily="18" charset="0"/>
                          </a:rPr>
                          <m:t>𝑑𝑒</m:t>
                        </m:r>
                        <m:r>
                          <a:rPr lang="es-CO" sz="1100" b="0" i="1">
                            <a:latin typeface="Cambria Math" panose="02040503050406030204" pitchFamily="18" charset="0"/>
                          </a:rPr>
                          <m:t> </m:t>
                        </m:r>
                        <m:r>
                          <a:rPr lang="es-CO" sz="1100" b="0" i="1">
                            <a:latin typeface="Cambria Math" panose="02040503050406030204" pitchFamily="18" charset="0"/>
                          </a:rPr>
                          <m:t>𝑆𝑜𝑙𝑖𝑐𝑖𝑡𝑢𝑑𝑒𝑠</m:t>
                        </m:r>
                        <m:r>
                          <a:rPr lang="es-CO" sz="1100" b="0" i="1">
                            <a:latin typeface="Cambria Math" panose="02040503050406030204" pitchFamily="18" charset="0"/>
                          </a:rPr>
                          <m:t> </m:t>
                        </m:r>
                        <m:r>
                          <a:rPr lang="es-CO" sz="1100" b="0" i="1">
                            <a:latin typeface="Cambria Math" panose="02040503050406030204" pitchFamily="18" charset="0"/>
                          </a:rPr>
                          <m:t>𝑟𝑒𝑝𝑜𝑟𝑡𝑎𝑑𝑎𝑠</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6" name="CuadroTexto 5">
              <a:extLst>
                <a:ext uri="{FF2B5EF4-FFF2-40B4-BE49-F238E27FC236}">
                  <a16:creationId xmlns:a16="http://schemas.microsoft.com/office/drawing/2014/main" id="{00000000-0008-0000-0C00-000004000000}"/>
                </a:ext>
              </a:extLst>
            </xdr:cNvPr>
            <xdr:cNvSpPr txBox="1"/>
          </xdr:nvSpPr>
          <xdr:spPr>
            <a:xfrm>
              <a:off x="4772024" y="4552950"/>
              <a:ext cx="3786187"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𝑆𝑜𝑙𝑖𝑐𝑖𝑡𝑢𝑑𝑒𝑠 𝑎𝑡𝑒𝑛𝑑𝑖𝑑𝑎𝑠 )/(𝑉2 𝑇𝑜𝑡𝑎𝑙 𝑑𝑒 𝑆𝑜𝑙𝑖𝑐𝑖𝑡𝑢𝑑𝑒𝑠 𝑟𝑒𝑝𝑜𝑟𝑡𝑎𝑑𝑎𝑠)</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xdr:from>
      <xdr:col>36</xdr:col>
      <xdr:colOff>142874</xdr:colOff>
      <xdr:row>0</xdr:row>
      <xdr:rowOff>250032</xdr:rowOff>
    </xdr:from>
    <xdr:to>
      <xdr:col>37</xdr:col>
      <xdr:colOff>261937</xdr:colOff>
      <xdr:row>2</xdr:row>
      <xdr:rowOff>71437</xdr:rowOff>
    </xdr:to>
    <xdr:sp macro="" textlink="">
      <xdr:nvSpPr>
        <xdr:cNvPr id="7" name="Flecha: hacia abajo 6">
          <a:extLst>
            <a:ext uri="{FF2B5EF4-FFF2-40B4-BE49-F238E27FC236}">
              <a16:creationId xmlns:a16="http://schemas.microsoft.com/office/drawing/2014/main" id="{493ECC0E-8F15-4623-88A9-80852CFB0AE8}"/>
            </a:ext>
          </a:extLst>
        </xdr:cNvPr>
        <xdr:cNvSpPr/>
      </xdr:nvSpPr>
      <xdr:spPr bwMode="auto">
        <a:xfrm>
          <a:off x="12608718" y="250032"/>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14.xml><?xml version="1.0" encoding="utf-8"?>
<xdr:wsDr xmlns:xdr="http://schemas.openxmlformats.org/drawingml/2006/spreadsheetDrawing" xmlns:a="http://schemas.openxmlformats.org/drawingml/2006/main">
  <xdr:twoCellAnchor editAs="absolute">
    <xdr:from>
      <xdr:col>5</xdr:col>
      <xdr:colOff>119064</xdr:colOff>
      <xdr:row>25</xdr:row>
      <xdr:rowOff>181240</xdr:rowOff>
    </xdr:from>
    <xdr:to>
      <xdr:col>23</xdr:col>
      <xdr:colOff>107139</xdr:colOff>
      <xdr:row>37</xdr:row>
      <xdr:rowOff>202405</xdr:rowOff>
    </xdr:to>
    <xdr:graphicFrame macro="">
      <xdr:nvGraphicFramePr>
        <xdr:cNvPr id="2" name="Gráfico 3">
          <a:extLst>
            <a:ext uri="{FF2B5EF4-FFF2-40B4-BE49-F238E27FC236}">
              <a16:creationId xmlns:a16="http://schemas.microsoft.com/office/drawing/2014/main" id="{00000000-0008-0000-0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0D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12</xdr:col>
      <xdr:colOff>83343</xdr:colOff>
      <xdr:row>19</xdr:row>
      <xdr:rowOff>123825</xdr:rowOff>
    </xdr:from>
    <xdr:ext cx="3845719"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0D00-000004000000}"/>
                </a:ext>
              </a:extLst>
            </xdr:cNvPr>
            <xdr:cNvSpPr txBox="1"/>
          </xdr:nvSpPr>
          <xdr:spPr>
            <a:xfrm>
              <a:off x="4738687" y="4541044"/>
              <a:ext cx="3845719"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𝐸𝑛𝑐𝑢𝑒𝑠𝑡𝑎𝑠</m:t>
                        </m:r>
                        <m:r>
                          <a:rPr lang="es-CO" sz="1100" b="0" i="1">
                            <a:latin typeface="Cambria Math" panose="02040503050406030204" pitchFamily="18" charset="0"/>
                          </a:rPr>
                          <m:t> </m:t>
                        </m:r>
                        <m:r>
                          <a:rPr lang="es-CO" sz="1100" b="0" i="1">
                            <a:latin typeface="Cambria Math" panose="02040503050406030204" pitchFamily="18" charset="0"/>
                          </a:rPr>
                          <m:t>𝑐𝑎𝑙𝑖𝑓𝑖𝑐𝑎𝑑𝑎𝑠</m:t>
                        </m:r>
                        <m:r>
                          <a:rPr lang="es-CO" sz="1100" b="0" i="1">
                            <a:latin typeface="Cambria Math" panose="02040503050406030204" pitchFamily="18" charset="0"/>
                          </a:rPr>
                          <m:t> </m:t>
                        </m:r>
                        <m:r>
                          <a:rPr lang="es-CO" sz="1100" b="0" i="1">
                            <a:latin typeface="Cambria Math" panose="02040503050406030204" pitchFamily="18" charset="0"/>
                          </a:rPr>
                          <m:t>𝐸𝑥𝑐𝑒𝑙𝑒𝑛𝑡𝑒</m:t>
                        </m:r>
                        <m:r>
                          <a:rPr lang="es-CO" sz="1100" b="0" i="1">
                            <a:latin typeface="Cambria Math" panose="02040503050406030204" pitchFamily="18" charset="0"/>
                          </a:rPr>
                          <m:t> </m:t>
                        </m:r>
                        <m:r>
                          <a:rPr lang="es-CO" sz="1100" b="0" i="1">
                            <a:latin typeface="Cambria Math" panose="02040503050406030204" pitchFamily="18" charset="0"/>
                          </a:rPr>
                          <m:t>𝑦</m:t>
                        </m:r>
                        <m:r>
                          <a:rPr lang="es-CO" sz="1100" b="0" i="1">
                            <a:latin typeface="Cambria Math" panose="02040503050406030204" pitchFamily="18" charset="0"/>
                          </a:rPr>
                          <m:t> </m:t>
                        </m:r>
                        <m:r>
                          <a:rPr lang="es-CO" sz="1100" b="0" i="1">
                            <a:latin typeface="Cambria Math" panose="02040503050406030204" pitchFamily="18" charset="0"/>
                          </a:rPr>
                          <m:t>𝐵𝑢𝑒𝑛𝑜</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𝑇𝑜𝑡𝑎𝑙</m:t>
                        </m:r>
                        <m:r>
                          <a:rPr lang="es-CO" sz="1100" b="0" i="1">
                            <a:latin typeface="Cambria Math" panose="02040503050406030204" pitchFamily="18" charset="0"/>
                          </a:rPr>
                          <m:t> </m:t>
                        </m:r>
                        <m:r>
                          <a:rPr lang="es-CO" sz="1100" b="0" i="1">
                            <a:latin typeface="Cambria Math" panose="02040503050406030204" pitchFamily="18" charset="0"/>
                          </a:rPr>
                          <m:t>𝑒𝑛𝑐𝑢𝑒𝑠𝑡𝑎𝑠</m:t>
                        </m:r>
                        <m:r>
                          <a:rPr lang="es-CO" sz="1100" b="0" i="1">
                            <a:latin typeface="Cambria Math" panose="02040503050406030204" pitchFamily="18" charset="0"/>
                          </a:rPr>
                          <m:t> </m:t>
                        </m:r>
                        <m:r>
                          <a:rPr lang="es-CO" sz="1100" b="0" i="1">
                            <a:latin typeface="Cambria Math" panose="02040503050406030204" pitchFamily="18" charset="0"/>
                          </a:rPr>
                          <m:t>𝑎𝑝𝑙𝑖𝑐𝑎𝑑𝑎𝑠</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67B52521-C877-4438-B247-835618949583}"/>
                </a:ext>
              </a:extLst>
            </xdr:cNvPr>
            <xdr:cNvSpPr txBox="1"/>
          </xdr:nvSpPr>
          <xdr:spPr>
            <a:xfrm>
              <a:off x="4738687" y="4541044"/>
              <a:ext cx="3845719"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𝐸𝑛𝑐𝑢𝑒𝑠𝑡𝑎𝑠 𝑐𝑎𝑙𝑖𝑓𝑖𝑐𝑎𝑑𝑎𝑠 𝐸𝑥𝑐𝑒𝑙𝑒𝑛𝑡𝑒 𝑦 𝐵𝑢𝑒𝑛𝑜)/(𝑉2 𝑇𝑜𝑡𝑎𝑙 𝑒𝑛𝑐𝑢𝑒𝑠𝑡𝑎𝑠 𝑎𝑝𝑙𝑖𝑐𝑎𝑑𝑎𝑠)</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editAs="oneCell">
    <xdr:from>
      <xdr:col>21</xdr:col>
      <xdr:colOff>166159</xdr:colOff>
      <xdr:row>0</xdr:row>
      <xdr:rowOff>10585</xdr:rowOff>
    </xdr:from>
    <xdr:to>
      <xdr:col>22</xdr:col>
      <xdr:colOff>405342</xdr:colOff>
      <xdr:row>3</xdr:row>
      <xdr:rowOff>105834</xdr:rowOff>
    </xdr:to>
    <xdr:pic>
      <xdr:nvPicPr>
        <xdr:cNvPr id="5" name="Imagen 4">
          <a:extLst>
            <a:ext uri="{FF2B5EF4-FFF2-40B4-BE49-F238E27FC236}">
              <a16:creationId xmlns:a16="http://schemas.microsoft.com/office/drawing/2014/main" id="{00000000-0008-0000-0D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12</xdr:col>
      <xdr:colOff>83343</xdr:colOff>
      <xdr:row>19</xdr:row>
      <xdr:rowOff>123825</xdr:rowOff>
    </xdr:from>
    <xdr:ext cx="3845719" cy="345947"/>
    <mc:AlternateContent xmlns:mc="http://schemas.openxmlformats.org/markup-compatibility/2006" xmlns:a14="http://schemas.microsoft.com/office/drawing/2010/main">
      <mc:Choice Requires="a14">
        <xdr:sp macro="" textlink="">
          <xdr:nvSpPr>
            <xdr:cNvPr id="6" name="CuadroTexto 5">
              <a:extLst>
                <a:ext uri="{FF2B5EF4-FFF2-40B4-BE49-F238E27FC236}">
                  <a16:creationId xmlns:a16="http://schemas.microsoft.com/office/drawing/2014/main" id="{00000000-0008-0000-0D00-000006000000}"/>
                </a:ext>
              </a:extLst>
            </xdr:cNvPr>
            <xdr:cNvSpPr txBox="1"/>
          </xdr:nvSpPr>
          <xdr:spPr>
            <a:xfrm>
              <a:off x="4760118" y="4552950"/>
              <a:ext cx="3845719"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𝐸𝑛𝑐𝑢𝑒𝑠𝑡𝑎𝑠</m:t>
                        </m:r>
                        <m:r>
                          <a:rPr lang="es-CO" sz="1100" b="0" i="1">
                            <a:latin typeface="Cambria Math" panose="02040503050406030204" pitchFamily="18" charset="0"/>
                          </a:rPr>
                          <m:t> </m:t>
                        </m:r>
                        <m:r>
                          <a:rPr lang="es-CO" sz="1100" b="0" i="1">
                            <a:latin typeface="Cambria Math" panose="02040503050406030204" pitchFamily="18" charset="0"/>
                          </a:rPr>
                          <m:t>𝑐𝑎𝑙𝑖𝑓𝑖𝑐𝑎𝑑𝑎𝑠</m:t>
                        </m:r>
                        <m:r>
                          <a:rPr lang="es-CO" sz="1100" b="0" i="1">
                            <a:latin typeface="Cambria Math" panose="02040503050406030204" pitchFamily="18" charset="0"/>
                          </a:rPr>
                          <m:t> </m:t>
                        </m:r>
                        <m:r>
                          <a:rPr lang="es-CO" sz="1100" b="0" i="1">
                            <a:latin typeface="Cambria Math" panose="02040503050406030204" pitchFamily="18" charset="0"/>
                          </a:rPr>
                          <m:t>𝐸𝑥𝑐𝑒𝑙𝑒𝑛𝑡𝑒</m:t>
                        </m:r>
                        <m:r>
                          <a:rPr lang="es-CO" sz="1100" b="0" i="1">
                            <a:latin typeface="Cambria Math" panose="02040503050406030204" pitchFamily="18" charset="0"/>
                          </a:rPr>
                          <m:t> </m:t>
                        </m:r>
                        <m:r>
                          <a:rPr lang="es-CO" sz="1100" b="0" i="1">
                            <a:latin typeface="Cambria Math" panose="02040503050406030204" pitchFamily="18" charset="0"/>
                          </a:rPr>
                          <m:t>𝑦</m:t>
                        </m:r>
                        <m:r>
                          <a:rPr lang="es-CO" sz="1100" b="0" i="1">
                            <a:latin typeface="Cambria Math" panose="02040503050406030204" pitchFamily="18" charset="0"/>
                          </a:rPr>
                          <m:t> </m:t>
                        </m:r>
                        <m:r>
                          <a:rPr lang="es-CO" sz="1100" b="0" i="1">
                            <a:latin typeface="Cambria Math" panose="02040503050406030204" pitchFamily="18" charset="0"/>
                          </a:rPr>
                          <m:t>𝐵𝑢𝑒𝑛𝑜</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𝑇𝑜𝑡𝑎𝑙</m:t>
                        </m:r>
                        <m:r>
                          <a:rPr lang="es-CO" sz="1100" b="0" i="1">
                            <a:latin typeface="Cambria Math" panose="02040503050406030204" pitchFamily="18" charset="0"/>
                          </a:rPr>
                          <m:t> </m:t>
                        </m:r>
                        <m:r>
                          <a:rPr lang="es-CO" sz="1100" b="0" i="1">
                            <a:latin typeface="Cambria Math" panose="02040503050406030204" pitchFamily="18" charset="0"/>
                          </a:rPr>
                          <m:t>𝑒𝑛𝑐𝑢𝑒𝑠𝑡𝑎𝑠</m:t>
                        </m:r>
                        <m:r>
                          <a:rPr lang="es-CO" sz="1100" b="0" i="1">
                            <a:latin typeface="Cambria Math" panose="02040503050406030204" pitchFamily="18" charset="0"/>
                          </a:rPr>
                          <m:t> </m:t>
                        </m:r>
                        <m:r>
                          <a:rPr lang="es-CO" sz="1100" b="0" i="1">
                            <a:latin typeface="Cambria Math" panose="02040503050406030204" pitchFamily="18" charset="0"/>
                          </a:rPr>
                          <m:t>𝑎𝑝𝑙𝑖𝑐𝑎𝑑𝑎𝑠</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6" name="CuadroTexto 5">
              <a:extLst>
                <a:ext uri="{FF2B5EF4-FFF2-40B4-BE49-F238E27FC236}">
                  <a16:creationId xmlns:a16="http://schemas.microsoft.com/office/drawing/2014/main" id="{00000000-0008-0000-0D00-000004000000}"/>
                </a:ext>
              </a:extLst>
            </xdr:cNvPr>
            <xdr:cNvSpPr txBox="1"/>
          </xdr:nvSpPr>
          <xdr:spPr>
            <a:xfrm>
              <a:off x="4760118" y="4552950"/>
              <a:ext cx="3845719"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𝐸𝑛𝑐𝑢𝑒𝑠𝑡𝑎𝑠 𝑐𝑎𝑙𝑖𝑓𝑖𝑐𝑎𝑑𝑎𝑠 𝐸𝑥𝑐𝑒𝑙𝑒𝑛𝑡𝑒 𝑦 𝐵𝑢𝑒𝑛𝑜)/(𝑉2 𝑇𝑜𝑡𝑎𝑙 𝑒𝑛𝑐𝑢𝑒𝑠𝑡𝑎𝑠 𝑎𝑝𝑙𝑖𝑐𝑎𝑑𝑎𝑠)</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xdr:from>
      <xdr:col>36</xdr:col>
      <xdr:colOff>107156</xdr:colOff>
      <xdr:row>0</xdr:row>
      <xdr:rowOff>250032</xdr:rowOff>
    </xdr:from>
    <xdr:to>
      <xdr:col>37</xdr:col>
      <xdr:colOff>226219</xdr:colOff>
      <xdr:row>2</xdr:row>
      <xdr:rowOff>71437</xdr:rowOff>
    </xdr:to>
    <xdr:sp macro="" textlink="">
      <xdr:nvSpPr>
        <xdr:cNvPr id="7" name="Flecha: hacia abajo 6">
          <a:extLst>
            <a:ext uri="{FF2B5EF4-FFF2-40B4-BE49-F238E27FC236}">
              <a16:creationId xmlns:a16="http://schemas.microsoft.com/office/drawing/2014/main" id="{3088E696-A291-4751-84A7-BE2AE7215C62}"/>
            </a:ext>
          </a:extLst>
        </xdr:cNvPr>
        <xdr:cNvSpPr/>
      </xdr:nvSpPr>
      <xdr:spPr bwMode="auto">
        <a:xfrm>
          <a:off x="12573000" y="250032"/>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15.xml><?xml version="1.0" encoding="utf-8"?>
<xdr:wsDr xmlns:xdr="http://schemas.openxmlformats.org/drawingml/2006/spreadsheetDrawing" xmlns:a="http://schemas.openxmlformats.org/drawingml/2006/main">
  <xdr:twoCellAnchor editAs="absolute">
    <xdr:from>
      <xdr:col>5</xdr:col>
      <xdr:colOff>178595</xdr:colOff>
      <xdr:row>25</xdr:row>
      <xdr:rowOff>97891</xdr:rowOff>
    </xdr:from>
    <xdr:to>
      <xdr:col>23</xdr:col>
      <xdr:colOff>166670</xdr:colOff>
      <xdr:row>37</xdr:row>
      <xdr:rowOff>119056</xdr:rowOff>
    </xdr:to>
    <xdr:graphicFrame macro="">
      <xdr:nvGraphicFramePr>
        <xdr:cNvPr id="2" name="Gráfico 3">
          <a:extLst>
            <a:ext uri="{FF2B5EF4-FFF2-40B4-BE49-F238E27FC236}">
              <a16:creationId xmlns:a16="http://schemas.microsoft.com/office/drawing/2014/main" id="{00000000-0008-0000-0E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0E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11</xdr:col>
      <xdr:colOff>154781</xdr:colOff>
      <xdr:row>19</xdr:row>
      <xdr:rowOff>123825</xdr:rowOff>
    </xdr:from>
    <xdr:ext cx="3964782"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0E00-000004000000}"/>
                </a:ext>
              </a:extLst>
            </xdr:cNvPr>
            <xdr:cNvSpPr txBox="1"/>
          </xdr:nvSpPr>
          <xdr:spPr>
            <a:xfrm>
              <a:off x="4669631" y="4781550"/>
              <a:ext cx="3964782"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 </m:t>
                        </m:r>
                        <m:r>
                          <a:rPr lang="es-CO" sz="1100" b="0" i="1">
                            <a:latin typeface="Cambria Math" panose="02040503050406030204" pitchFamily="18" charset="0"/>
                          </a:rPr>
                          <m:t>𝑑𝑒</m:t>
                        </m:r>
                        <m:r>
                          <a:rPr lang="es-CO" sz="1100" b="0" i="1">
                            <a:latin typeface="Cambria Math" panose="02040503050406030204" pitchFamily="18" charset="0"/>
                          </a:rPr>
                          <m:t> </m:t>
                        </m:r>
                        <m:r>
                          <a:rPr lang="es-CO" sz="1100" b="0" i="1">
                            <a:latin typeface="Cambria Math" panose="02040503050406030204" pitchFamily="18" charset="0"/>
                          </a:rPr>
                          <m:t>𝑑𝑒𝑝𝑒𝑛𝑑𝑒𝑛𝑐𝑖𝑎𝑠</m:t>
                        </m:r>
                        <m:r>
                          <a:rPr lang="es-CO" sz="1100" b="0" i="1">
                            <a:latin typeface="Cambria Math" panose="02040503050406030204" pitchFamily="18" charset="0"/>
                          </a:rPr>
                          <m:t> </m:t>
                        </m:r>
                        <m:r>
                          <a:rPr lang="es-CO" sz="1100" b="0" i="1">
                            <a:latin typeface="Cambria Math" panose="02040503050406030204" pitchFamily="18" charset="0"/>
                          </a:rPr>
                          <m:t>𝑞𝑢𝑒</m:t>
                        </m:r>
                        <m:r>
                          <a:rPr lang="es-CO" sz="1100" b="0" i="1">
                            <a:latin typeface="Cambria Math" panose="02040503050406030204" pitchFamily="18" charset="0"/>
                          </a:rPr>
                          <m:t> </m:t>
                        </m:r>
                        <m:r>
                          <a:rPr lang="es-CO" sz="1100" b="0" i="1">
                            <a:latin typeface="Cambria Math" panose="02040503050406030204" pitchFamily="18" charset="0"/>
                          </a:rPr>
                          <m:t>𝑒𝑛𝑡𝑟𝑒𝑔𝑎𝑟𝑜𝑛</m:t>
                        </m:r>
                        <m:r>
                          <a:rPr lang="es-CO" sz="1100" b="0" i="1">
                            <a:latin typeface="Cambria Math" panose="02040503050406030204" pitchFamily="18" charset="0"/>
                          </a:rPr>
                          <m:t> </m:t>
                        </m:r>
                        <m:r>
                          <a:rPr lang="es-CO" sz="1100" b="0" i="1">
                            <a:latin typeface="Cambria Math" panose="02040503050406030204" pitchFamily="18" charset="0"/>
                          </a:rPr>
                          <m:t>𝑇𝑟𝑎𝑛𝑠𝑓𝑒𝑟𝑒𝑛𝑐𝑖𝑎𝑠</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𝐷𝑒𝑝𝑒𝑛𝑑𝑒𝑛𝑐𝑖𝑎𝑠</m:t>
                        </m:r>
                        <m:r>
                          <a:rPr lang="es-CO" sz="1100" b="0" i="1">
                            <a:latin typeface="Cambria Math" panose="02040503050406030204" pitchFamily="18" charset="0"/>
                          </a:rPr>
                          <m:t> </m:t>
                        </m:r>
                        <m:r>
                          <a:rPr lang="es-CO" sz="1100" b="0" i="1">
                            <a:latin typeface="Cambria Math" panose="02040503050406030204" pitchFamily="18" charset="0"/>
                          </a:rPr>
                          <m:t>𝑒𝑠𝑡𝑎𝑏𝑙𝑒𝑐𝑖𝑑𝑎𝑠</m:t>
                        </m:r>
                        <m:r>
                          <a:rPr lang="es-CO" sz="1100" b="0" i="1">
                            <a:latin typeface="Cambria Math" panose="02040503050406030204" pitchFamily="18" charset="0"/>
                          </a:rPr>
                          <m:t> </m:t>
                        </m:r>
                        <m:r>
                          <a:rPr lang="es-CO" sz="1100" b="0" i="1">
                            <a:latin typeface="Cambria Math" panose="02040503050406030204" pitchFamily="18" charset="0"/>
                          </a:rPr>
                          <m:t>𝑒𝑛</m:t>
                        </m:r>
                        <m:r>
                          <a:rPr lang="es-CO" sz="1100" b="0" i="1">
                            <a:latin typeface="Cambria Math" panose="02040503050406030204" pitchFamily="18" charset="0"/>
                          </a:rPr>
                          <m:t> </m:t>
                        </m:r>
                        <m:r>
                          <a:rPr lang="es-CO" sz="1100" b="0" i="1">
                            <a:latin typeface="Cambria Math" panose="02040503050406030204" pitchFamily="18" charset="0"/>
                          </a:rPr>
                          <m:t>𝑙𝑎𝑠</m:t>
                        </m:r>
                        <m:r>
                          <a:rPr lang="es-CO" sz="1100" b="0" i="1">
                            <a:latin typeface="Cambria Math" panose="02040503050406030204" pitchFamily="18" charset="0"/>
                          </a:rPr>
                          <m:t> </m:t>
                        </m:r>
                        <m:r>
                          <a:rPr lang="es-CO" sz="1100" b="0" i="1">
                            <a:latin typeface="Cambria Math" panose="02040503050406030204" pitchFamily="18" charset="0"/>
                          </a:rPr>
                          <m:t>𝑇𝑅𝐷</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347DAE52-01E4-4CF7-B785-47571B81B9FB}"/>
                </a:ext>
              </a:extLst>
            </xdr:cNvPr>
            <xdr:cNvSpPr txBox="1"/>
          </xdr:nvSpPr>
          <xdr:spPr>
            <a:xfrm>
              <a:off x="4669631" y="4781550"/>
              <a:ext cx="3964782"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 𝑑𝑒 𝑑𝑒𝑝𝑒𝑛𝑑𝑒𝑛𝑐𝑖𝑎𝑠 𝑞𝑢𝑒 𝑒𝑛𝑡𝑟𝑒𝑔𝑎𝑟𝑜𝑛 𝑇𝑟𝑎𝑛𝑠𝑓𝑒𝑟𝑒𝑛𝑐𝑖𝑎𝑠)/(𝑉2 𝐷𝑒𝑝𝑒𝑛𝑑𝑒𝑛𝑐𝑖𝑎𝑠 𝑒𝑠𝑡𝑎𝑏𝑙𝑒𝑐𝑖𝑑𝑎𝑠 𝑒𝑛 𝑙𝑎𝑠 𝑇𝑅𝐷)</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xdr:from>
      <xdr:col>36</xdr:col>
      <xdr:colOff>107155</xdr:colOff>
      <xdr:row>0</xdr:row>
      <xdr:rowOff>238125</xdr:rowOff>
    </xdr:from>
    <xdr:to>
      <xdr:col>37</xdr:col>
      <xdr:colOff>226218</xdr:colOff>
      <xdr:row>2</xdr:row>
      <xdr:rowOff>59530</xdr:rowOff>
    </xdr:to>
    <xdr:sp macro="" textlink="">
      <xdr:nvSpPr>
        <xdr:cNvPr id="5" name="Flecha: hacia abajo 4">
          <a:extLst>
            <a:ext uri="{FF2B5EF4-FFF2-40B4-BE49-F238E27FC236}">
              <a16:creationId xmlns:a16="http://schemas.microsoft.com/office/drawing/2014/main" id="{A7B51344-6A9F-49B3-819B-79E997D8CDC2}"/>
            </a:ext>
          </a:extLst>
        </xdr:cNvPr>
        <xdr:cNvSpPr/>
      </xdr:nvSpPr>
      <xdr:spPr bwMode="auto">
        <a:xfrm>
          <a:off x="12572999" y="238125"/>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16.xml><?xml version="1.0" encoding="utf-8"?>
<xdr:wsDr xmlns:xdr="http://schemas.openxmlformats.org/drawingml/2006/spreadsheetDrawing" xmlns:a="http://schemas.openxmlformats.org/drawingml/2006/main">
  <xdr:twoCellAnchor editAs="absolute">
    <xdr:from>
      <xdr:col>5</xdr:col>
      <xdr:colOff>202408</xdr:colOff>
      <xdr:row>25</xdr:row>
      <xdr:rowOff>74084</xdr:rowOff>
    </xdr:from>
    <xdr:to>
      <xdr:col>23</xdr:col>
      <xdr:colOff>190483</xdr:colOff>
      <xdr:row>37</xdr:row>
      <xdr:rowOff>95249</xdr:rowOff>
    </xdr:to>
    <xdr:graphicFrame macro="">
      <xdr:nvGraphicFramePr>
        <xdr:cNvPr id="2" name="Gráfico 3">
          <a:extLst>
            <a:ext uri="{FF2B5EF4-FFF2-40B4-BE49-F238E27FC236}">
              <a16:creationId xmlns:a16="http://schemas.microsoft.com/office/drawing/2014/main" id="{00000000-0008-0000-0F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0F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14</xdr:col>
      <xdr:colOff>261937</xdr:colOff>
      <xdr:row>19</xdr:row>
      <xdr:rowOff>123825</xdr:rowOff>
    </xdr:from>
    <xdr:ext cx="2566988"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0F00-000004000000}"/>
                </a:ext>
              </a:extLst>
            </xdr:cNvPr>
            <xdr:cNvSpPr txBox="1"/>
          </xdr:nvSpPr>
          <xdr:spPr>
            <a:xfrm>
              <a:off x="5586412" y="4552950"/>
              <a:ext cx="2566988"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𝑉𝑎𝑙𝑜𝑟</m:t>
                        </m:r>
                        <m:r>
                          <a:rPr lang="es-CO" sz="1100" b="0" i="1">
                            <a:latin typeface="Cambria Math" panose="02040503050406030204" pitchFamily="18" charset="0"/>
                          </a:rPr>
                          <m:t> </m:t>
                        </m:r>
                        <m:r>
                          <a:rPr lang="es-CO" sz="1100" b="0" i="1">
                            <a:latin typeface="Cambria Math" panose="02040503050406030204" pitchFamily="18" charset="0"/>
                          </a:rPr>
                          <m:t>𝑒𝑗𝑒𝑐𝑢𝑡𝑎𝑑𝑜</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𝑃𝐴𝐶</m:t>
                        </m:r>
                        <m:r>
                          <a:rPr lang="es-CO" sz="1100" b="0" i="1">
                            <a:latin typeface="Cambria Math" panose="02040503050406030204" pitchFamily="18" charset="0"/>
                          </a:rPr>
                          <m:t> </m:t>
                        </m:r>
                        <m:r>
                          <a:rPr lang="es-CO" sz="1100" b="0" i="1">
                            <a:latin typeface="Cambria Math" panose="02040503050406030204" pitchFamily="18" charset="0"/>
                          </a:rPr>
                          <m:t>𝑎𝑠𝑖𝑔𝑛𝑎𝑑𝑜</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D85F4922-4103-4A25-94A0-2D41FB82F617}"/>
                </a:ext>
              </a:extLst>
            </xdr:cNvPr>
            <xdr:cNvSpPr txBox="1"/>
          </xdr:nvSpPr>
          <xdr:spPr>
            <a:xfrm>
              <a:off x="5586412" y="4552950"/>
              <a:ext cx="2566988"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𝑉𝑎𝑙𝑜𝑟 𝑒𝑗𝑒𝑐𝑢𝑡𝑎𝑑𝑜)/(𝑉2 𝑃𝐴𝐶 𝑎𝑠𝑖𝑔𝑛𝑎𝑑𝑜)</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xdr:from>
      <xdr:col>36</xdr:col>
      <xdr:colOff>166687</xdr:colOff>
      <xdr:row>0</xdr:row>
      <xdr:rowOff>226218</xdr:rowOff>
    </xdr:from>
    <xdr:to>
      <xdr:col>37</xdr:col>
      <xdr:colOff>238124</xdr:colOff>
      <xdr:row>2</xdr:row>
      <xdr:rowOff>47623</xdr:rowOff>
    </xdr:to>
    <xdr:sp macro="" textlink="">
      <xdr:nvSpPr>
        <xdr:cNvPr id="5" name="Flecha: hacia abajo 4">
          <a:extLst>
            <a:ext uri="{FF2B5EF4-FFF2-40B4-BE49-F238E27FC236}">
              <a16:creationId xmlns:a16="http://schemas.microsoft.com/office/drawing/2014/main" id="{79FB5B76-C34B-43DB-9EE6-2F6F017DD2F1}"/>
            </a:ext>
          </a:extLst>
        </xdr:cNvPr>
        <xdr:cNvSpPr/>
      </xdr:nvSpPr>
      <xdr:spPr bwMode="auto">
        <a:xfrm>
          <a:off x="12656343" y="226218"/>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17.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2" name="Gráfico 3">
          <a:extLst>
            <a:ext uri="{FF2B5EF4-FFF2-40B4-BE49-F238E27FC236}">
              <a16:creationId xmlns:a16="http://schemas.microsoft.com/office/drawing/2014/main" id="{00000000-0008-0000-1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10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11</xdr:col>
      <xdr:colOff>166687</xdr:colOff>
      <xdr:row>19</xdr:row>
      <xdr:rowOff>123825</xdr:rowOff>
    </xdr:from>
    <xdr:ext cx="3964781"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1000-000004000000}"/>
                </a:ext>
              </a:extLst>
            </xdr:cNvPr>
            <xdr:cNvSpPr txBox="1"/>
          </xdr:nvSpPr>
          <xdr:spPr>
            <a:xfrm>
              <a:off x="4655343" y="4541044"/>
              <a:ext cx="3964781"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𝑣𝑎𝑙𝑜𝑟</m:t>
                        </m:r>
                        <m:r>
                          <a:rPr lang="es-CO" sz="1100" b="0" i="1">
                            <a:latin typeface="Cambria Math" panose="02040503050406030204" pitchFamily="18" charset="0"/>
                          </a:rPr>
                          <m:t> </m:t>
                        </m:r>
                        <m:r>
                          <a:rPr lang="es-CO" sz="1100" b="0" i="1">
                            <a:latin typeface="Cambria Math" panose="02040503050406030204" pitchFamily="18" charset="0"/>
                          </a:rPr>
                          <m:t>𝑝𝑟𝑒𝑠𝑢𝑝𝑢𝑒𝑠𝑡𝑜</m:t>
                        </m:r>
                        <m:r>
                          <a:rPr lang="es-CO" sz="1100" b="0" i="1">
                            <a:latin typeface="Cambria Math" panose="02040503050406030204" pitchFamily="18" charset="0"/>
                          </a:rPr>
                          <m:t> </m:t>
                        </m:r>
                        <m:r>
                          <a:rPr lang="es-CO" sz="1100" b="0" i="1">
                            <a:latin typeface="Cambria Math" panose="02040503050406030204" pitchFamily="18" charset="0"/>
                          </a:rPr>
                          <m:t>𝐸𝑗𝑒𝑐𝑢𝑡𝑎𝑑𝑜</m:t>
                        </m:r>
                        <m:r>
                          <a:rPr lang="es-CO" sz="1100" b="0" i="1">
                            <a:latin typeface="Cambria Math" panose="02040503050406030204" pitchFamily="18" charset="0"/>
                          </a:rPr>
                          <m:t> </m:t>
                        </m:r>
                        <m:r>
                          <a:rPr lang="es-CO" sz="1100" b="0" i="1">
                            <a:latin typeface="Cambria Math" panose="02040503050406030204" pitchFamily="18" charset="0"/>
                          </a:rPr>
                          <m:t>𝑑𝑒</m:t>
                        </m:r>
                        <m:r>
                          <a:rPr lang="es-CO" sz="1100" b="0" i="1">
                            <a:latin typeface="Cambria Math" panose="02040503050406030204" pitchFamily="18" charset="0"/>
                          </a:rPr>
                          <m:t> </m:t>
                        </m:r>
                        <m:r>
                          <a:rPr lang="es-CO" sz="1100" b="0" i="1">
                            <a:latin typeface="Cambria Math" panose="02040503050406030204" pitchFamily="18" charset="0"/>
                          </a:rPr>
                          <m:t>𝑐𝑎𝑗𝑎</m:t>
                        </m:r>
                        <m:r>
                          <a:rPr lang="es-CO" sz="1100" b="0" i="1">
                            <a:latin typeface="Cambria Math" panose="02040503050406030204" pitchFamily="18" charset="0"/>
                          </a:rPr>
                          <m:t> </m:t>
                        </m:r>
                        <m:r>
                          <a:rPr lang="es-CO" sz="1100" b="0" i="1">
                            <a:latin typeface="Cambria Math" panose="02040503050406030204" pitchFamily="18" charset="0"/>
                          </a:rPr>
                          <m:t>𝑚𝑒𝑛𝑜𝑟</m:t>
                        </m:r>
                        <m:r>
                          <a:rPr lang="es-CO" sz="1100" b="0" i="1">
                            <a:latin typeface="Cambria Math" panose="02040503050406030204" pitchFamily="18" charset="0"/>
                          </a:rPr>
                          <m:t> </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𝑣𝑎𝑙𝑜𝑟</m:t>
                        </m:r>
                        <m:r>
                          <a:rPr lang="es-CO" sz="1100" b="0" i="1">
                            <a:latin typeface="Cambria Math" panose="02040503050406030204" pitchFamily="18" charset="0"/>
                          </a:rPr>
                          <m:t> </m:t>
                        </m:r>
                        <m:r>
                          <a:rPr lang="es-CO" sz="1100" b="0" i="1">
                            <a:latin typeface="Cambria Math" panose="02040503050406030204" pitchFamily="18" charset="0"/>
                          </a:rPr>
                          <m:t>𝑝𝑟𝑒𝑠𝑢𝑝𝑢𝑒𝑠𝑡𝑜</m:t>
                        </m:r>
                        <m:r>
                          <a:rPr lang="es-CO" sz="1100" b="0" i="1">
                            <a:latin typeface="Cambria Math" panose="02040503050406030204" pitchFamily="18" charset="0"/>
                          </a:rPr>
                          <m:t> </m:t>
                        </m:r>
                        <m:r>
                          <a:rPr lang="es-CO" sz="1100" b="0" i="1">
                            <a:latin typeface="Cambria Math" panose="02040503050406030204" pitchFamily="18" charset="0"/>
                          </a:rPr>
                          <m:t>𝑎𝑠𝑖𝑔𝑛𝑎𝑑𝑜</m:t>
                        </m:r>
                        <m:r>
                          <a:rPr lang="es-CO" sz="1100" b="0" i="1">
                            <a:latin typeface="Cambria Math" panose="02040503050406030204" pitchFamily="18" charset="0"/>
                          </a:rPr>
                          <m:t> </m:t>
                        </m:r>
                        <m:r>
                          <a:rPr lang="es-CO" sz="1100" b="0" i="1">
                            <a:latin typeface="Cambria Math" panose="02040503050406030204" pitchFamily="18" charset="0"/>
                          </a:rPr>
                          <m:t>𝑑𝑒</m:t>
                        </m:r>
                        <m:r>
                          <a:rPr lang="es-CO" sz="1100" b="0" i="1">
                            <a:latin typeface="Cambria Math" panose="02040503050406030204" pitchFamily="18" charset="0"/>
                          </a:rPr>
                          <m:t> </m:t>
                        </m:r>
                        <m:r>
                          <a:rPr lang="es-CO" sz="1100" b="0" i="1">
                            <a:latin typeface="Cambria Math" panose="02040503050406030204" pitchFamily="18" charset="0"/>
                          </a:rPr>
                          <m:t>𝑐𝑎𝑗𝑎</m:t>
                        </m:r>
                        <m:r>
                          <a:rPr lang="es-CO" sz="1100" b="0" i="1">
                            <a:latin typeface="Cambria Math" panose="02040503050406030204" pitchFamily="18" charset="0"/>
                          </a:rPr>
                          <m:t> </m:t>
                        </m:r>
                        <m:r>
                          <a:rPr lang="es-CO" sz="1100" b="0" i="1">
                            <a:latin typeface="Cambria Math" panose="02040503050406030204" pitchFamily="18" charset="0"/>
                          </a:rPr>
                          <m:t>𝑚𝑒𝑛𝑜𝑟</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8449E9B7-4206-4374-9C84-5081111D0EE0}"/>
                </a:ext>
              </a:extLst>
            </xdr:cNvPr>
            <xdr:cNvSpPr txBox="1"/>
          </xdr:nvSpPr>
          <xdr:spPr>
            <a:xfrm>
              <a:off x="4655343" y="4541044"/>
              <a:ext cx="3964781"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𝑣𝑎𝑙𝑜𝑟 𝑝𝑟𝑒𝑠𝑢𝑝𝑢𝑒𝑠𝑡𝑜 𝐸𝑗𝑒𝑐𝑢𝑡𝑎𝑑𝑜 𝑑𝑒 𝑐𝑎𝑗𝑎 𝑚𝑒𝑛𝑜𝑟 )/(𝑉2 𝑣𝑎𝑙𝑜𝑟 𝑝𝑟𝑒𝑠𝑢𝑝𝑢𝑒𝑠𝑡𝑜 𝑎𝑠𝑖𝑔𝑛𝑎𝑑𝑜 𝑑𝑒 𝑐𝑎𝑗𝑎 𝑚𝑒𝑛𝑜𝑟)</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xdr:from>
      <xdr:col>36</xdr:col>
      <xdr:colOff>119062</xdr:colOff>
      <xdr:row>0</xdr:row>
      <xdr:rowOff>238125</xdr:rowOff>
    </xdr:from>
    <xdr:to>
      <xdr:col>37</xdr:col>
      <xdr:colOff>238125</xdr:colOff>
      <xdr:row>2</xdr:row>
      <xdr:rowOff>59530</xdr:rowOff>
    </xdr:to>
    <xdr:sp macro="" textlink="">
      <xdr:nvSpPr>
        <xdr:cNvPr id="5" name="Flecha: hacia abajo 4">
          <a:extLst>
            <a:ext uri="{FF2B5EF4-FFF2-40B4-BE49-F238E27FC236}">
              <a16:creationId xmlns:a16="http://schemas.microsoft.com/office/drawing/2014/main" id="{7FC4E02B-4E96-4049-8D80-B747DD2A6149}"/>
            </a:ext>
          </a:extLst>
        </xdr:cNvPr>
        <xdr:cNvSpPr/>
      </xdr:nvSpPr>
      <xdr:spPr bwMode="auto">
        <a:xfrm>
          <a:off x="12584906" y="238125"/>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18.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2" name="Gráfico 3">
          <a:extLst>
            <a:ext uri="{FF2B5EF4-FFF2-40B4-BE49-F238E27FC236}">
              <a16:creationId xmlns:a16="http://schemas.microsoft.com/office/drawing/2014/main" id="{00000000-0008-0000-1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11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12</xdr:col>
      <xdr:colOff>35718</xdr:colOff>
      <xdr:row>19</xdr:row>
      <xdr:rowOff>123825</xdr:rowOff>
    </xdr:from>
    <xdr:ext cx="3893344"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1100-000004000000}"/>
                </a:ext>
              </a:extLst>
            </xdr:cNvPr>
            <xdr:cNvSpPr txBox="1"/>
          </xdr:nvSpPr>
          <xdr:spPr>
            <a:xfrm>
              <a:off x="4691062" y="4541044"/>
              <a:ext cx="3893344"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𝐷𝑒𝑐𝑙𝑎𝑟𝑎𝑐𝑖𝑜𝑛𝑒𝑠</m:t>
                        </m:r>
                        <m:r>
                          <a:rPr lang="es-CO" sz="1100" b="0" i="1">
                            <a:latin typeface="Cambria Math" panose="02040503050406030204" pitchFamily="18" charset="0"/>
                          </a:rPr>
                          <m:t> </m:t>
                        </m:r>
                        <m:r>
                          <a:rPr lang="es-CO" sz="1100" b="0" i="1">
                            <a:latin typeface="Cambria Math" panose="02040503050406030204" pitchFamily="18" charset="0"/>
                          </a:rPr>
                          <m:t>𝑝𝑟𝑒𝑠𝑒𝑛𝑡𝑎𝑑𝑎𝑠</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𝑇𝑜𝑡𝑎𝑙</m:t>
                        </m:r>
                        <m:r>
                          <a:rPr lang="es-CO" sz="1100" b="0" i="1">
                            <a:latin typeface="Cambria Math" panose="02040503050406030204" pitchFamily="18" charset="0"/>
                          </a:rPr>
                          <m:t> </m:t>
                        </m:r>
                        <m:r>
                          <a:rPr lang="es-CO" sz="1100" b="0" i="1">
                            <a:latin typeface="Cambria Math" panose="02040503050406030204" pitchFamily="18" charset="0"/>
                          </a:rPr>
                          <m:t>𝑑𝑒𝑐𝑙𝑎𝑟𝑎𝑐𝑖𝑜𝑛𝑒𝑠</m:t>
                        </m:r>
                        <m:r>
                          <a:rPr lang="es-CO" sz="1100" b="0" i="1">
                            <a:latin typeface="Cambria Math" panose="02040503050406030204" pitchFamily="18" charset="0"/>
                          </a:rPr>
                          <m:t> </m:t>
                        </m:r>
                        <m:r>
                          <a:rPr lang="es-CO" sz="1100" b="0" i="1">
                            <a:latin typeface="Cambria Math" panose="02040503050406030204" pitchFamily="18" charset="0"/>
                          </a:rPr>
                          <m:t>𝑝𝑟𝑜𝑔𝑟𝑎𝑚𝑎𝑑𝑎𝑠</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7933DB6A-F167-46C2-9706-2FEC44048921}"/>
                </a:ext>
              </a:extLst>
            </xdr:cNvPr>
            <xdr:cNvSpPr txBox="1"/>
          </xdr:nvSpPr>
          <xdr:spPr>
            <a:xfrm>
              <a:off x="4691062" y="4541044"/>
              <a:ext cx="3893344"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𝐷𝑒𝑐𝑙𝑎𝑟𝑎𝑐𝑖𝑜𝑛𝑒𝑠 𝑝𝑟𝑒𝑠𝑒𝑛𝑡𝑎𝑑𝑎𝑠)/(𝑉2 𝑇𝑜𝑡𝑎𝑙 𝑑𝑒𝑐𝑙𝑎𝑟𝑎𝑐𝑖𝑜𝑛𝑒𝑠 𝑝𝑟𝑜𝑔𝑟𝑎𝑚𝑎𝑑𝑎𝑠)</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xdr:from>
      <xdr:col>36</xdr:col>
      <xdr:colOff>119062</xdr:colOff>
      <xdr:row>0</xdr:row>
      <xdr:rowOff>238125</xdr:rowOff>
    </xdr:from>
    <xdr:to>
      <xdr:col>37</xdr:col>
      <xdr:colOff>238125</xdr:colOff>
      <xdr:row>2</xdr:row>
      <xdr:rowOff>59530</xdr:rowOff>
    </xdr:to>
    <xdr:sp macro="" textlink="">
      <xdr:nvSpPr>
        <xdr:cNvPr id="5" name="Flecha: hacia abajo 4">
          <a:extLst>
            <a:ext uri="{FF2B5EF4-FFF2-40B4-BE49-F238E27FC236}">
              <a16:creationId xmlns:a16="http://schemas.microsoft.com/office/drawing/2014/main" id="{8135021E-8B32-443F-B34F-5DFF6BFA2C9C}"/>
            </a:ext>
          </a:extLst>
        </xdr:cNvPr>
        <xdr:cNvSpPr/>
      </xdr:nvSpPr>
      <xdr:spPr bwMode="auto">
        <a:xfrm>
          <a:off x="12584906" y="238125"/>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19.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2" name="Gráfico 3">
          <a:extLst>
            <a:ext uri="{FF2B5EF4-FFF2-40B4-BE49-F238E27FC236}">
              <a16:creationId xmlns:a16="http://schemas.microsoft.com/office/drawing/2014/main" id="{00000000-0008-0000-1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1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12</xdr:col>
      <xdr:colOff>166687</xdr:colOff>
      <xdr:row>19</xdr:row>
      <xdr:rowOff>123825</xdr:rowOff>
    </xdr:from>
    <xdr:ext cx="3726656"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1200-000004000000}"/>
                </a:ext>
              </a:extLst>
            </xdr:cNvPr>
            <xdr:cNvSpPr txBox="1"/>
          </xdr:nvSpPr>
          <xdr:spPr>
            <a:xfrm>
              <a:off x="4822031" y="4541044"/>
              <a:ext cx="3726656"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𝐶𝑜𝑛𝑐𝑖𝑙𝑖𝑎𝑐𝑖𝑜𝑛𝑒𝑠</m:t>
                        </m:r>
                        <m:r>
                          <a:rPr lang="es-CO" sz="1100" b="0" i="1">
                            <a:latin typeface="Cambria Math" panose="02040503050406030204" pitchFamily="18" charset="0"/>
                          </a:rPr>
                          <m:t> </m:t>
                        </m:r>
                        <m:r>
                          <a:rPr lang="es-CO" sz="1100" b="0" i="1">
                            <a:latin typeface="Cambria Math" panose="02040503050406030204" pitchFamily="18" charset="0"/>
                          </a:rPr>
                          <m:t>𝑟𝑒𝑎𝑙𝑖𝑧𝑎𝑑𝑎𝑠</m:t>
                        </m:r>
                        <m:r>
                          <a:rPr lang="es-CO" sz="1100" b="0" i="1">
                            <a:latin typeface="Cambria Math" panose="02040503050406030204" pitchFamily="18" charset="0"/>
                          </a:rPr>
                          <m:t> </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𝐶𝑜𝑛𝑐𝑖𝑙𝑖𝑎𝑐𝑖𝑜𝑛𝑒𝑠</m:t>
                        </m:r>
                        <m:r>
                          <a:rPr lang="es-CO" sz="1100" b="0" i="1">
                            <a:latin typeface="Cambria Math" panose="02040503050406030204" pitchFamily="18" charset="0"/>
                          </a:rPr>
                          <m:t> </m:t>
                        </m:r>
                        <m:r>
                          <a:rPr lang="es-CO" sz="1100" b="0" i="1">
                            <a:latin typeface="Cambria Math" panose="02040503050406030204" pitchFamily="18" charset="0"/>
                          </a:rPr>
                          <m:t>𝑝𝑟𝑜𝑔𝑟𝑎𝑚𝑎𝑑𝑎𝑠</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8C767B64-CDA1-4F01-AB40-89BB80D42132}"/>
                </a:ext>
              </a:extLst>
            </xdr:cNvPr>
            <xdr:cNvSpPr txBox="1"/>
          </xdr:nvSpPr>
          <xdr:spPr>
            <a:xfrm>
              <a:off x="4822031" y="4541044"/>
              <a:ext cx="3726656"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𝐶𝑜𝑛𝑐𝑖𝑙𝑖𝑎𝑐𝑖𝑜𝑛𝑒𝑠 𝑟𝑒𝑎𝑙𝑖𝑧𝑎𝑑𝑎𝑠 )/(𝑉2 𝐶𝑜𝑛𝑐𝑖𝑙𝑖𝑎𝑐𝑖𝑜𝑛𝑒𝑠 𝑝𝑟𝑜𝑔𝑟𝑎𝑚𝑎𝑑𝑎𝑠)</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xdr:from>
      <xdr:col>36</xdr:col>
      <xdr:colOff>166687</xdr:colOff>
      <xdr:row>0</xdr:row>
      <xdr:rowOff>238125</xdr:rowOff>
    </xdr:from>
    <xdr:to>
      <xdr:col>37</xdr:col>
      <xdr:colOff>285750</xdr:colOff>
      <xdr:row>2</xdr:row>
      <xdr:rowOff>59530</xdr:rowOff>
    </xdr:to>
    <xdr:sp macro="" textlink="">
      <xdr:nvSpPr>
        <xdr:cNvPr id="5" name="Flecha: hacia abajo 4">
          <a:extLst>
            <a:ext uri="{FF2B5EF4-FFF2-40B4-BE49-F238E27FC236}">
              <a16:creationId xmlns:a16="http://schemas.microsoft.com/office/drawing/2014/main" id="{82DFC7FD-7766-4868-8B11-C4FCBF3398E3}"/>
            </a:ext>
          </a:extLst>
        </xdr:cNvPr>
        <xdr:cNvSpPr/>
      </xdr:nvSpPr>
      <xdr:spPr bwMode="auto">
        <a:xfrm>
          <a:off x="12632531" y="238125"/>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20.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2" name="Gráfico 3">
          <a:extLst>
            <a:ext uri="{FF2B5EF4-FFF2-40B4-BE49-F238E27FC236}">
              <a16:creationId xmlns:a16="http://schemas.microsoft.com/office/drawing/2014/main" id="{00000000-0008-0000-1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13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12</xdr:col>
      <xdr:colOff>166687</xdr:colOff>
      <xdr:row>19</xdr:row>
      <xdr:rowOff>123825</xdr:rowOff>
    </xdr:from>
    <xdr:ext cx="3607594"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1300-000004000000}"/>
                </a:ext>
              </a:extLst>
            </xdr:cNvPr>
            <xdr:cNvSpPr txBox="1"/>
          </xdr:nvSpPr>
          <xdr:spPr>
            <a:xfrm>
              <a:off x="4822031" y="4541044"/>
              <a:ext cx="3607594"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𝑉𝑎𝑙𝑜𝑟</m:t>
                        </m:r>
                        <m:r>
                          <a:rPr lang="es-CO" sz="1100" b="0" i="1">
                            <a:latin typeface="Cambria Math" panose="02040503050406030204" pitchFamily="18" charset="0"/>
                          </a:rPr>
                          <m:t> </m:t>
                        </m:r>
                        <m:r>
                          <a:rPr lang="es-CO" sz="1100" b="0" i="1">
                            <a:latin typeface="Cambria Math" panose="02040503050406030204" pitchFamily="18" charset="0"/>
                          </a:rPr>
                          <m:t>𝑝𝑟𝑒𝑠𝑢𝑝𝑢𝑒𝑠𝑡𝑜</m:t>
                        </m:r>
                        <m:r>
                          <a:rPr lang="es-CO" sz="1100" b="0" i="1">
                            <a:latin typeface="Cambria Math" panose="02040503050406030204" pitchFamily="18" charset="0"/>
                          </a:rPr>
                          <m:t> </m:t>
                        </m:r>
                        <m:r>
                          <a:rPr lang="es-CO" sz="1100" b="0" i="1">
                            <a:latin typeface="Cambria Math" panose="02040503050406030204" pitchFamily="18" charset="0"/>
                          </a:rPr>
                          <m:t>𝑜𝑏𝑙𝑖𝑔𝑎𝑑𝑜</m:t>
                        </m:r>
                        <m:r>
                          <a:rPr lang="es-CO" sz="1100" b="0" i="1">
                            <a:latin typeface="Cambria Math" panose="02040503050406030204" pitchFamily="18" charset="0"/>
                          </a:rPr>
                          <m:t> </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𝑉𝑎𝑙𝑜𝑟</m:t>
                        </m:r>
                        <m:r>
                          <a:rPr lang="es-CO" sz="1100" b="0" i="1">
                            <a:latin typeface="Cambria Math" panose="02040503050406030204" pitchFamily="18" charset="0"/>
                          </a:rPr>
                          <m:t> </m:t>
                        </m:r>
                        <m:r>
                          <a:rPr lang="es-CO" sz="1100" b="0" i="1">
                            <a:latin typeface="Cambria Math" panose="02040503050406030204" pitchFamily="18" charset="0"/>
                          </a:rPr>
                          <m:t>𝑇𝑜𝑡𝑎𝑙</m:t>
                        </m:r>
                        <m:r>
                          <a:rPr lang="es-CO" sz="1100" b="0" i="1">
                            <a:latin typeface="Cambria Math" panose="02040503050406030204" pitchFamily="18" charset="0"/>
                          </a:rPr>
                          <m:t> </m:t>
                        </m:r>
                        <m:r>
                          <a:rPr lang="es-CO" sz="1100" b="0" i="1">
                            <a:latin typeface="Cambria Math" panose="02040503050406030204" pitchFamily="18" charset="0"/>
                          </a:rPr>
                          <m:t>𝑝𝑟𝑒𝑠𝑢𝑝𝑢𝑒𝑠𝑡𝑜</m:t>
                        </m:r>
                        <m:r>
                          <a:rPr lang="es-CO" sz="1100" b="0" i="1">
                            <a:latin typeface="Cambria Math" panose="02040503050406030204" pitchFamily="18" charset="0"/>
                          </a:rPr>
                          <m:t> </m:t>
                        </m:r>
                        <m:r>
                          <a:rPr lang="es-CO" sz="1100" b="0" i="1">
                            <a:latin typeface="Cambria Math" panose="02040503050406030204" pitchFamily="18" charset="0"/>
                          </a:rPr>
                          <m:t>𝑎𝑠𝑖𝑔𝑛𝑎𝑑𝑜</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05ACFDA0-D3A7-4160-9A6C-25387D3A6C95}"/>
                </a:ext>
              </a:extLst>
            </xdr:cNvPr>
            <xdr:cNvSpPr txBox="1"/>
          </xdr:nvSpPr>
          <xdr:spPr>
            <a:xfrm>
              <a:off x="4822031" y="4541044"/>
              <a:ext cx="3607594"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𝑉𝑎𝑙𝑜𝑟 𝑝𝑟𝑒𝑠𝑢𝑝𝑢𝑒𝑠𝑡𝑜 𝑜𝑏𝑙𝑖𝑔𝑎𝑑𝑜 )/(𝑉2 𝑉𝑎𝑙𝑜𝑟 𝑇𝑜𝑡𝑎𝑙 𝑝𝑟𝑒𝑠𝑢𝑝𝑢𝑒𝑠𝑡𝑜 𝑎𝑠𝑖𝑔𝑛𝑎𝑑𝑜)</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xdr:from>
      <xdr:col>36</xdr:col>
      <xdr:colOff>107156</xdr:colOff>
      <xdr:row>0</xdr:row>
      <xdr:rowOff>238125</xdr:rowOff>
    </xdr:from>
    <xdr:to>
      <xdr:col>37</xdr:col>
      <xdr:colOff>226219</xdr:colOff>
      <xdr:row>2</xdr:row>
      <xdr:rowOff>59530</xdr:rowOff>
    </xdr:to>
    <xdr:sp macro="" textlink="">
      <xdr:nvSpPr>
        <xdr:cNvPr id="5" name="Flecha: hacia abajo 4">
          <a:extLst>
            <a:ext uri="{FF2B5EF4-FFF2-40B4-BE49-F238E27FC236}">
              <a16:creationId xmlns:a16="http://schemas.microsoft.com/office/drawing/2014/main" id="{3983141D-6B27-4D6D-9F31-19AF7CE0F43D}"/>
            </a:ext>
          </a:extLst>
        </xdr:cNvPr>
        <xdr:cNvSpPr/>
      </xdr:nvSpPr>
      <xdr:spPr bwMode="auto">
        <a:xfrm>
          <a:off x="12573000" y="238125"/>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21.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2" name="Gráfico 3">
          <a:extLst>
            <a:ext uri="{FF2B5EF4-FFF2-40B4-BE49-F238E27FC236}">
              <a16:creationId xmlns:a16="http://schemas.microsoft.com/office/drawing/2014/main" id="{00000000-0008-0000-1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14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12</xdr:col>
      <xdr:colOff>142875</xdr:colOff>
      <xdr:row>19</xdr:row>
      <xdr:rowOff>123825</xdr:rowOff>
    </xdr:from>
    <xdr:ext cx="3702843"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1400-000004000000}"/>
                </a:ext>
              </a:extLst>
            </xdr:cNvPr>
            <xdr:cNvSpPr txBox="1"/>
          </xdr:nvSpPr>
          <xdr:spPr>
            <a:xfrm>
              <a:off x="4798219" y="4541044"/>
              <a:ext cx="3702843"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𝑉𝑎𝑙𝑜𝑟</m:t>
                        </m:r>
                        <m:r>
                          <a:rPr lang="es-CO" sz="1100" b="0" i="1">
                            <a:latin typeface="Cambria Math" panose="02040503050406030204" pitchFamily="18" charset="0"/>
                          </a:rPr>
                          <m:t> </m:t>
                        </m:r>
                        <m:r>
                          <a:rPr lang="es-CO" sz="1100" b="0" i="1">
                            <a:latin typeface="Cambria Math" panose="02040503050406030204" pitchFamily="18" charset="0"/>
                          </a:rPr>
                          <m:t>𝑖𝑛𝑔𝑟𝑒𝑠𝑜𝑠</m:t>
                        </m:r>
                        <m:r>
                          <a:rPr lang="es-CO" sz="1100" b="0" i="1">
                            <a:latin typeface="Cambria Math" panose="02040503050406030204" pitchFamily="18" charset="0"/>
                          </a:rPr>
                          <m:t> </m:t>
                        </m:r>
                        <m:r>
                          <a:rPr lang="es-CO" sz="1100" b="0" i="1">
                            <a:latin typeface="Cambria Math" panose="02040503050406030204" pitchFamily="18" charset="0"/>
                          </a:rPr>
                          <m:t>𝑟𝑒𝑐𝑎𝑢𝑑𝑎𝑑𝑜𝑠</m:t>
                        </m:r>
                        <m:r>
                          <a:rPr lang="es-CO" sz="1100" b="0" i="1">
                            <a:latin typeface="Cambria Math" panose="02040503050406030204" pitchFamily="18" charset="0"/>
                          </a:rPr>
                          <m:t> </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𝑉𝑎𝑙𝑜𝑟</m:t>
                        </m:r>
                        <m:r>
                          <a:rPr lang="es-CO" sz="1100" b="0" i="1">
                            <a:latin typeface="Cambria Math" panose="02040503050406030204" pitchFamily="18" charset="0"/>
                          </a:rPr>
                          <m:t> </m:t>
                        </m:r>
                        <m:r>
                          <a:rPr lang="es-CO" sz="1100" b="0" i="1">
                            <a:latin typeface="Cambria Math" panose="02040503050406030204" pitchFamily="18" charset="0"/>
                          </a:rPr>
                          <m:t>𝑇𝑜𝑡𝑎𝑙</m:t>
                        </m:r>
                        <m:r>
                          <a:rPr lang="es-CO" sz="1100" b="0" i="1">
                            <a:latin typeface="Cambria Math" panose="02040503050406030204" pitchFamily="18" charset="0"/>
                          </a:rPr>
                          <m:t> </m:t>
                        </m:r>
                        <m:r>
                          <a:rPr lang="es-CO" sz="1100" b="0" i="1">
                            <a:latin typeface="Cambria Math" panose="02040503050406030204" pitchFamily="18" charset="0"/>
                          </a:rPr>
                          <m:t>𝑝𝑟𝑒𝑠𝑢𝑝𝑢𝑒𝑠𝑡𝑜</m:t>
                        </m:r>
                        <m:r>
                          <a:rPr lang="es-CO" sz="1100" b="0" i="1">
                            <a:latin typeface="Cambria Math" panose="02040503050406030204" pitchFamily="18" charset="0"/>
                          </a:rPr>
                          <m:t> </m:t>
                        </m:r>
                        <m:r>
                          <a:rPr lang="es-CO" sz="1100" b="0" i="1">
                            <a:latin typeface="Cambria Math" panose="02040503050406030204" pitchFamily="18" charset="0"/>
                          </a:rPr>
                          <m:t>𝑎𝑠𝑖𝑔𝑛𝑎𝑑𝑜</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D1A56377-8960-4060-A638-372A09DF9263}"/>
                </a:ext>
              </a:extLst>
            </xdr:cNvPr>
            <xdr:cNvSpPr txBox="1"/>
          </xdr:nvSpPr>
          <xdr:spPr>
            <a:xfrm>
              <a:off x="4798219" y="4541044"/>
              <a:ext cx="3702843"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𝑉𝑎𝑙𝑜𝑟 𝑖𝑛𝑔𝑟𝑒𝑠𝑜𝑠 𝑟𝑒𝑐𝑎𝑢𝑑𝑎𝑑𝑜𝑠 )/(𝑉2 𝑉𝑎𝑙𝑜𝑟 𝑇𝑜𝑡𝑎𝑙 𝑝𝑟𝑒𝑠𝑢𝑝𝑢𝑒𝑠𝑡𝑜 𝑎𝑠𝑖𝑔𝑛𝑎𝑑𝑜)</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xdr:from>
      <xdr:col>36</xdr:col>
      <xdr:colOff>95250</xdr:colOff>
      <xdr:row>0</xdr:row>
      <xdr:rowOff>226218</xdr:rowOff>
    </xdr:from>
    <xdr:to>
      <xdr:col>37</xdr:col>
      <xdr:colOff>214313</xdr:colOff>
      <xdr:row>2</xdr:row>
      <xdr:rowOff>47623</xdr:rowOff>
    </xdr:to>
    <xdr:sp macro="" textlink="">
      <xdr:nvSpPr>
        <xdr:cNvPr id="5" name="Flecha: hacia abajo 4">
          <a:extLst>
            <a:ext uri="{FF2B5EF4-FFF2-40B4-BE49-F238E27FC236}">
              <a16:creationId xmlns:a16="http://schemas.microsoft.com/office/drawing/2014/main" id="{E459D6B2-3979-4274-8AB5-4F8515452001}"/>
            </a:ext>
          </a:extLst>
        </xdr:cNvPr>
        <xdr:cNvSpPr/>
      </xdr:nvSpPr>
      <xdr:spPr bwMode="auto">
        <a:xfrm>
          <a:off x="12561094" y="226218"/>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22.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2" name="Gráfico 3">
          <a:extLst>
            <a:ext uri="{FF2B5EF4-FFF2-40B4-BE49-F238E27FC236}">
              <a16:creationId xmlns:a16="http://schemas.microsoft.com/office/drawing/2014/main" id="{00000000-0008-0000-1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15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12</xdr:col>
      <xdr:colOff>119062</xdr:colOff>
      <xdr:row>19</xdr:row>
      <xdr:rowOff>123825</xdr:rowOff>
    </xdr:from>
    <xdr:ext cx="3714750"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1500-000004000000}"/>
                </a:ext>
              </a:extLst>
            </xdr:cNvPr>
            <xdr:cNvSpPr txBox="1"/>
          </xdr:nvSpPr>
          <xdr:spPr>
            <a:xfrm>
              <a:off x="4774406" y="4541044"/>
              <a:ext cx="3714750"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𝑣𝑎𝑙𝑜𝑟</m:t>
                        </m:r>
                        <m:r>
                          <a:rPr lang="es-CO" sz="1100" b="0" i="1">
                            <a:latin typeface="Cambria Math" panose="02040503050406030204" pitchFamily="18" charset="0"/>
                          </a:rPr>
                          <m:t> </m:t>
                        </m:r>
                        <m:r>
                          <a:rPr lang="es-CO" sz="1100" b="0" i="1">
                            <a:latin typeface="Cambria Math" panose="02040503050406030204" pitchFamily="18" charset="0"/>
                          </a:rPr>
                          <m:t>𝑝𝑟𝑒𝑠𝑢𝑝𝑢𝑒𝑠𝑡𝑜</m:t>
                        </m:r>
                        <m:r>
                          <a:rPr lang="es-CO" sz="1100" b="0" i="1">
                            <a:latin typeface="Cambria Math" panose="02040503050406030204" pitchFamily="18" charset="0"/>
                          </a:rPr>
                          <m:t> </m:t>
                        </m:r>
                        <m:r>
                          <a:rPr lang="es-CO" sz="1100" b="0" i="1">
                            <a:latin typeface="Cambria Math" panose="02040503050406030204" pitchFamily="18" charset="0"/>
                          </a:rPr>
                          <m:t>𝑒𝑗𝑒𝑐𝑢𝑡𝑎𝑑𝑜</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𝑣𝑎𝑙𝑜𝑟</m:t>
                        </m:r>
                        <m:r>
                          <a:rPr lang="es-CO" sz="1100" b="0" i="1">
                            <a:latin typeface="Cambria Math" panose="02040503050406030204" pitchFamily="18" charset="0"/>
                          </a:rPr>
                          <m:t> </m:t>
                        </m:r>
                        <m:r>
                          <a:rPr lang="es-CO" sz="1100" b="0" i="1">
                            <a:latin typeface="Cambria Math" panose="02040503050406030204" pitchFamily="18" charset="0"/>
                          </a:rPr>
                          <m:t>𝑝𝑟𝑒𝑠𝑢𝑝𝑢𝑒𝑠𝑡𝑜</m:t>
                        </m:r>
                        <m:r>
                          <a:rPr lang="es-CO" sz="1100" b="0" i="1">
                            <a:latin typeface="Cambria Math" panose="02040503050406030204" pitchFamily="18" charset="0"/>
                          </a:rPr>
                          <m:t> </m:t>
                        </m:r>
                        <m:r>
                          <a:rPr lang="es-CO" sz="1100" b="0" i="1">
                            <a:latin typeface="Cambria Math" panose="02040503050406030204" pitchFamily="18" charset="0"/>
                          </a:rPr>
                          <m:t>𝑝𝑟𝑜𝑔𝑟𝑎𝑚𝑎𝑑𝑜</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71B6CBEB-671E-4E8E-970F-31858A9E11DB}"/>
                </a:ext>
              </a:extLst>
            </xdr:cNvPr>
            <xdr:cNvSpPr txBox="1"/>
          </xdr:nvSpPr>
          <xdr:spPr>
            <a:xfrm>
              <a:off x="4774406" y="4541044"/>
              <a:ext cx="3714750"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𝑣𝑎𝑙𝑜𝑟 𝑝𝑟𝑒𝑠𝑢𝑝𝑢𝑒𝑠𝑡𝑜 𝑒𝑗𝑒𝑐𝑢𝑡𝑎𝑑𝑜)/(𝑉2 𝑣𝑎𝑙𝑜𝑟 𝑝𝑟𝑒𝑠𝑢𝑝𝑢𝑒𝑠𝑡𝑜 𝑝𝑟𝑜𝑔𝑟𝑎𝑚𝑎𝑑𝑜)</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xdr:from>
      <xdr:col>35</xdr:col>
      <xdr:colOff>297657</xdr:colOff>
      <xdr:row>0</xdr:row>
      <xdr:rowOff>238125</xdr:rowOff>
    </xdr:from>
    <xdr:to>
      <xdr:col>36</xdr:col>
      <xdr:colOff>321469</xdr:colOff>
      <xdr:row>2</xdr:row>
      <xdr:rowOff>59530</xdr:rowOff>
    </xdr:to>
    <xdr:sp macro="" textlink="">
      <xdr:nvSpPr>
        <xdr:cNvPr id="5" name="Flecha: hacia abajo 4">
          <a:extLst>
            <a:ext uri="{FF2B5EF4-FFF2-40B4-BE49-F238E27FC236}">
              <a16:creationId xmlns:a16="http://schemas.microsoft.com/office/drawing/2014/main" id="{0E21ACBF-15FD-41E5-8543-F07B3944B902}"/>
            </a:ext>
          </a:extLst>
        </xdr:cNvPr>
        <xdr:cNvSpPr/>
      </xdr:nvSpPr>
      <xdr:spPr bwMode="auto">
        <a:xfrm>
          <a:off x="12501563" y="238125"/>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23.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2" name="Gráfico 3">
          <a:extLst>
            <a:ext uri="{FF2B5EF4-FFF2-40B4-BE49-F238E27FC236}">
              <a16:creationId xmlns:a16="http://schemas.microsoft.com/office/drawing/2014/main" id="{00000000-0008-0000-1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16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14</xdr:col>
      <xdr:colOff>261937</xdr:colOff>
      <xdr:row>19</xdr:row>
      <xdr:rowOff>123825</xdr:rowOff>
    </xdr:from>
    <xdr:ext cx="2566988"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1600-000004000000}"/>
                </a:ext>
              </a:extLst>
            </xdr:cNvPr>
            <xdr:cNvSpPr txBox="1"/>
          </xdr:nvSpPr>
          <xdr:spPr>
            <a:xfrm>
              <a:off x="5586412" y="4552950"/>
              <a:ext cx="2566988"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𝐷𝑖𝑠𝑒</m:t>
                        </m:r>
                        <m:r>
                          <a:rPr lang="es-CO" sz="1100" b="0" i="1">
                            <a:latin typeface="Cambria Math" panose="02040503050406030204" pitchFamily="18" charset="0"/>
                          </a:rPr>
                          <m:t>ñ</m:t>
                        </m:r>
                        <m:r>
                          <a:rPr lang="es-CO" sz="1100" b="0" i="1">
                            <a:latin typeface="Cambria Math" panose="02040503050406030204" pitchFamily="18" charset="0"/>
                          </a:rPr>
                          <m:t>𝑜𝑠</m:t>
                        </m:r>
                        <m:r>
                          <a:rPr lang="es-CO" sz="1100" b="0" i="1">
                            <a:latin typeface="Cambria Math" panose="02040503050406030204" pitchFamily="18" charset="0"/>
                          </a:rPr>
                          <m:t> </m:t>
                        </m:r>
                        <m:r>
                          <a:rPr lang="es-CO" sz="1100" b="0" i="1">
                            <a:latin typeface="Cambria Math" panose="02040503050406030204" pitchFamily="18" charset="0"/>
                          </a:rPr>
                          <m:t>𝑟𝑒𝑎𝑙𝑖𝑧𝑎𝑑𝑜𝑠</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𝑇𝑜𝑡𝑎𝑙</m:t>
                        </m:r>
                        <m:r>
                          <a:rPr lang="es-CO" sz="1100" b="0" i="1">
                            <a:latin typeface="Cambria Math" panose="02040503050406030204" pitchFamily="18" charset="0"/>
                          </a:rPr>
                          <m:t> </m:t>
                        </m:r>
                        <m:r>
                          <a:rPr lang="es-CO" sz="1100" b="0" i="1">
                            <a:latin typeface="Cambria Math" panose="02040503050406030204" pitchFamily="18" charset="0"/>
                          </a:rPr>
                          <m:t>𝑑𝑖𝑠𝑒</m:t>
                        </m:r>
                        <m:r>
                          <a:rPr lang="es-CO" sz="1100" b="0" i="1">
                            <a:latin typeface="Cambria Math" panose="02040503050406030204" pitchFamily="18" charset="0"/>
                          </a:rPr>
                          <m:t>ñ</m:t>
                        </m:r>
                        <m:r>
                          <a:rPr lang="es-CO" sz="1100" b="0" i="1">
                            <a:latin typeface="Cambria Math" panose="02040503050406030204" pitchFamily="18" charset="0"/>
                          </a:rPr>
                          <m:t>𝑜𝑠</m:t>
                        </m:r>
                        <m:r>
                          <a:rPr lang="es-CO" sz="1100" b="0" i="1">
                            <a:latin typeface="Cambria Math" panose="02040503050406030204" pitchFamily="18" charset="0"/>
                          </a:rPr>
                          <m:t> </m:t>
                        </m:r>
                        <m:r>
                          <a:rPr lang="es-CO" sz="1100" b="0" i="1">
                            <a:latin typeface="Cambria Math" panose="02040503050406030204" pitchFamily="18" charset="0"/>
                          </a:rPr>
                          <m:t>𝑝𝑙𝑎𝑛𝑒𝑎𝑑𝑜𝑠</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928A33D6-01FB-433A-BAA2-803D8650BD4D}"/>
                </a:ext>
              </a:extLst>
            </xdr:cNvPr>
            <xdr:cNvSpPr txBox="1"/>
          </xdr:nvSpPr>
          <xdr:spPr>
            <a:xfrm>
              <a:off x="5586412" y="4552950"/>
              <a:ext cx="2566988"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𝐷𝑖𝑠𝑒ñ𝑜𝑠 𝑟𝑒𝑎𝑙𝑖𝑧𝑎𝑑𝑜𝑠)/(𝑉2 𝑇𝑜𝑡𝑎𝑙 𝑑𝑖𝑠𝑒ñ𝑜𝑠 𝑝𝑙𝑎𝑛𝑒𝑎𝑑𝑜𝑠)</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xdr:from>
      <xdr:col>36</xdr:col>
      <xdr:colOff>130968</xdr:colOff>
      <xdr:row>0</xdr:row>
      <xdr:rowOff>226219</xdr:rowOff>
    </xdr:from>
    <xdr:to>
      <xdr:col>37</xdr:col>
      <xdr:colOff>250031</xdr:colOff>
      <xdr:row>2</xdr:row>
      <xdr:rowOff>47624</xdr:rowOff>
    </xdr:to>
    <xdr:sp macro="" textlink="">
      <xdr:nvSpPr>
        <xdr:cNvPr id="5" name="Flecha: hacia abajo 4">
          <a:extLst>
            <a:ext uri="{FF2B5EF4-FFF2-40B4-BE49-F238E27FC236}">
              <a16:creationId xmlns:a16="http://schemas.microsoft.com/office/drawing/2014/main" id="{5A309FEC-55D0-4089-B773-C951B3FEE895}"/>
            </a:ext>
          </a:extLst>
        </xdr:cNvPr>
        <xdr:cNvSpPr/>
      </xdr:nvSpPr>
      <xdr:spPr bwMode="auto">
        <a:xfrm>
          <a:off x="12596812" y="226219"/>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24.xml><?xml version="1.0" encoding="utf-8"?>
<xdr:wsDr xmlns:xdr="http://schemas.openxmlformats.org/drawingml/2006/spreadsheetDrawing" xmlns:a="http://schemas.openxmlformats.org/drawingml/2006/main">
  <xdr:twoCellAnchor editAs="absolute">
    <xdr:from>
      <xdr:col>5</xdr:col>
      <xdr:colOff>142877</xdr:colOff>
      <xdr:row>25</xdr:row>
      <xdr:rowOff>52918</xdr:rowOff>
    </xdr:from>
    <xdr:to>
      <xdr:col>23</xdr:col>
      <xdr:colOff>130952</xdr:colOff>
      <xdr:row>37</xdr:row>
      <xdr:rowOff>74082</xdr:rowOff>
    </xdr:to>
    <xdr:graphicFrame macro="">
      <xdr:nvGraphicFramePr>
        <xdr:cNvPr id="2" name="Gráfico 3">
          <a:extLst>
            <a:ext uri="{FF2B5EF4-FFF2-40B4-BE49-F238E27FC236}">
              <a16:creationId xmlns:a16="http://schemas.microsoft.com/office/drawing/2014/main" id="{00000000-0008-0000-17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17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13</xdr:col>
      <xdr:colOff>166687</xdr:colOff>
      <xdr:row>19</xdr:row>
      <xdr:rowOff>123825</xdr:rowOff>
    </xdr:from>
    <xdr:ext cx="3476625"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1700-000004000000}"/>
                </a:ext>
              </a:extLst>
            </xdr:cNvPr>
            <xdr:cNvSpPr txBox="1"/>
          </xdr:nvSpPr>
          <xdr:spPr>
            <a:xfrm>
              <a:off x="5024437" y="4552950"/>
              <a:ext cx="3476625"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𝑚𝑎𝑛𝑡𝑒𝑛𝑖𝑚𝑖𝑒𝑛𝑡𝑜𝑠</m:t>
                        </m:r>
                        <m:r>
                          <a:rPr lang="es-CO" sz="1100" b="0" i="1">
                            <a:latin typeface="Cambria Math" panose="02040503050406030204" pitchFamily="18" charset="0"/>
                          </a:rPr>
                          <m:t> </m:t>
                        </m:r>
                        <m:r>
                          <a:rPr lang="es-CO" sz="1100" b="0" i="1">
                            <a:latin typeface="Cambria Math" panose="02040503050406030204" pitchFamily="18" charset="0"/>
                          </a:rPr>
                          <m:t>𝑟𝑒𝑎𝑙𝑖𝑧𝑎𝑑𝑜𝑠</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𝑡𝑜𝑡𝑎𝑙</m:t>
                        </m:r>
                        <m:r>
                          <a:rPr lang="es-CO" sz="1100" b="0" i="1">
                            <a:latin typeface="Cambria Math" panose="02040503050406030204" pitchFamily="18" charset="0"/>
                          </a:rPr>
                          <m:t> </m:t>
                        </m:r>
                        <m:r>
                          <a:rPr lang="es-CO" sz="1100" b="0" i="1">
                            <a:latin typeface="Cambria Math" panose="02040503050406030204" pitchFamily="18" charset="0"/>
                          </a:rPr>
                          <m:t>𝑚𝑎𝑛𝑡𝑒𝑛𝑖𝑚𝑖𝑒𝑛𝑡𝑜𝑠</m:t>
                        </m:r>
                        <m:r>
                          <a:rPr lang="es-CO" sz="1100" b="0" i="1">
                            <a:latin typeface="Cambria Math" panose="02040503050406030204" pitchFamily="18" charset="0"/>
                          </a:rPr>
                          <m:t> </m:t>
                        </m:r>
                        <m:r>
                          <a:rPr lang="es-CO" sz="1100" b="0" i="1">
                            <a:latin typeface="Cambria Math" panose="02040503050406030204" pitchFamily="18" charset="0"/>
                          </a:rPr>
                          <m:t>𝑝𝑙𝑎𝑛𝑒𝑎𝑑𝑜𝑠</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00000000-0008-0000-1800-000004000000}"/>
                </a:ext>
              </a:extLst>
            </xdr:cNvPr>
            <xdr:cNvSpPr txBox="1"/>
          </xdr:nvSpPr>
          <xdr:spPr>
            <a:xfrm>
              <a:off x="5024437" y="4552950"/>
              <a:ext cx="3476625"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𝑚𝑎𝑛𝑡𝑒𝑛𝑖𝑚𝑖𝑒𝑛𝑡𝑜𝑠 𝑟𝑒𝑎𝑙𝑖𝑧𝑎𝑑𝑜𝑠)/(𝑉2 𝑡𝑜𝑡𝑎𝑙 𝑚𝑎𝑛𝑡𝑒𝑛𝑖𝑚𝑖𝑒𝑛𝑡𝑜𝑠 𝑝𝑙𝑎𝑛𝑒𝑎𝑑𝑜𝑠)</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xdr:from>
      <xdr:col>36</xdr:col>
      <xdr:colOff>190500</xdr:colOff>
      <xdr:row>0</xdr:row>
      <xdr:rowOff>226219</xdr:rowOff>
    </xdr:from>
    <xdr:to>
      <xdr:col>37</xdr:col>
      <xdr:colOff>309563</xdr:colOff>
      <xdr:row>2</xdr:row>
      <xdr:rowOff>47624</xdr:rowOff>
    </xdr:to>
    <xdr:sp macro="" textlink="">
      <xdr:nvSpPr>
        <xdr:cNvPr id="5" name="Flecha: hacia abajo 4">
          <a:extLst>
            <a:ext uri="{FF2B5EF4-FFF2-40B4-BE49-F238E27FC236}">
              <a16:creationId xmlns:a16="http://schemas.microsoft.com/office/drawing/2014/main" id="{B516BBE4-FDBA-42B7-8969-7053F2F2F34D}"/>
            </a:ext>
          </a:extLst>
        </xdr:cNvPr>
        <xdr:cNvSpPr/>
      </xdr:nvSpPr>
      <xdr:spPr bwMode="auto">
        <a:xfrm>
          <a:off x="12656344" y="226219"/>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25.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2" name="Gráfico 3">
          <a:extLst>
            <a:ext uri="{FF2B5EF4-FFF2-40B4-BE49-F238E27FC236}">
              <a16:creationId xmlns:a16="http://schemas.microsoft.com/office/drawing/2014/main" id="{00000000-0008-0000-1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18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12</xdr:col>
      <xdr:colOff>119062</xdr:colOff>
      <xdr:row>19</xdr:row>
      <xdr:rowOff>123825</xdr:rowOff>
    </xdr:from>
    <xdr:ext cx="3714750"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1800-000004000000}"/>
                </a:ext>
              </a:extLst>
            </xdr:cNvPr>
            <xdr:cNvSpPr txBox="1"/>
          </xdr:nvSpPr>
          <xdr:spPr>
            <a:xfrm>
              <a:off x="4795837" y="4552950"/>
              <a:ext cx="3714750"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𝑣𝑎𝑙𝑜𝑟</m:t>
                        </m:r>
                        <m:r>
                          <a:rPr lang="es-CO" sz="1100" b="0" i="1">
                            <a:latin typeface="Cambria Math" panose="02040503050406030204" pitchFamily="18" charset="0"/>
                          </a:rPr>
                          <m:t> </m:t>
                        </m:r>
                        <m:r>
                          <a:rPr lang="es-CO" sz="1100" b="0" i="1">
                            <a:latin typeface="Cambria Math" panose="02040503050406030204" pitchFamily="18" charset="0"/>
                          </a:rPr>
                          <m:t>𝑝𝑟𝑒𝑠𝑢𝑝𝑢𝑒𝑠𝑡𝑜</m:t>
                        </m:r>
                        <m:r>
                          <a:rPr lang="es-CO" sz="1100" b="0" i="1">
                            <a:latin typeface="Cambria Math" panose="02040503050406030204" pitchFamily="18" charset="0"/>
                          </a:rPr>
                          <m:t> </m:t>
                        </m:r>
                        <m:r>
                          <a:rPr lang="es-CO" sz="1100" b="0" i="1">
                            <a:latin typeface="Cambria Math" panose="02040503050406030204" pitchFamily="18" charset="0"/>
                          </a:rPr>
                          <m:t>𝑒𝑗𝑒𝑐𝑢𝑡𝑎𝑑𝑜</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𝑣𝑎𝑙𝑜𝑟</m:t>
                        </m:r>
                        <m:r>
                          <a:rPr lang="es-CO" sz="1100" b="0" i="1">
                            <a:latin typeface="Cambria Math" panose="02040503050406030204" pitchFamily="18" charset="0"/>
                          </a:rPr>
                          <m:t> </m:t>
                        </m:r>
                        <m:r>
                          <a:rPr lang="es-CO" sz="1100" b="0" i="1">
                            <a:latin typeface="Cambria Math" panose="02040503050406030204" pitchFamily="18" charset="0"/>
                          </a:rPr>
                          <m:t>𝑝𝑟𝑒𝑠𝑢𝑝𝑢𝑒𝑠𝑡𝑜</m:t>
                        </m:r>
                        <m:r>
                          <a:rPr lang="es-CO" sz="1100" b="0" i="1">
                            <a:latin typeface="Cambria Math" panose="02040503050406030204" pitchFamily="18" charset="0"/>
                          </a:rPr>
                          <m:t> </m:t>
                        </m:r>
                        <m:r>
                          <a:rPr lang="es-CO" sz="1100" b="0" i="1">
                            <a:latin typeface="Cambria Math" panose="02040503050406030204" pitchFamily="18" charset="0"/>
                          </a:rPr>
                          <m:t>𝑝𝑟𝑜𝑔𝑟𝑎𝑚𝑎𝑑𝑜</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00000000-0008-0000-1500-000004000000}"/>
                </a:ext>
              </a:extLst>
            </xdr:cNvPr>
            <xdr:cNvSpPr txBox="1"/>
          </xdr:nvSpPr>
          <xdr:spPr>
            <a:xfrm>
              <a:off x="4795837" y="4552950"/>
              <a:ext cx="3714750"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𝑣𝑎𝑙𝑜𝑟 𝑝𝑟𝑒𝑠𝑢𝑝𝑢𝑒𝑠𝑡𝑜 𝑒𝑗𝑒𝑐𝑢𝑡𝑎𝑑𝑜)/(𝑉2 𝑣𝑎𝑙𝑜𝑟 𝑝𝑟𝑒𝑠𝑢𝑝𝑢𝑒𝑠𝑡𝑜 𝑝𝑟𝑜𝑔𝑟𝑎𝑚𝑎𝑑𝑜)</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xdr:from>
      <xdr:col>35</xdr:col>
      <xdr:colOff>404812</xdr:colOff>
      <xdr:row>0</xdr:row>
      <xdr:rowOff>226219</xdr:rowOff>
    </xdr:from>
    <xdr:to>
      <xdr:col>36</xdr:col>
      <xdr:colOff>404812</xdr:colOff>
      <xdr:row>2</xdr:row>
      <xdr:rowOff>47624</xdr:rowOff>
    </xdr:to>
    <xdr:sp macro="" textlink="">
      <xdr:nvSpPr>
        <xdr:cNvPr id="5" name="Flecha: hacia abajo 4">
          <a:extLst>
            <a:ext uri="{FF2B5EF4-FFF2-40B4-BE49-F238E27FC236}">
              <a16:creationId xmlns:a16="http://schemas.microsoft.com/office/drawing/2014/main" id="{13C87DCD-3B62-47DE-BC44-1AB53CD36B03}"/>
            </a:ext>
          </a:extLst>
        </xdr:cNvPr>
        <xdr:cNvSpPr/>
      </xdr:nvSpPr>
      <xdr:spPr bwMode="auto">
        <a:xfrm>
          <a:off x="12632531" y="226219"/>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26.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2" name="Gráfico 3">
          <a:extLst>
            <a:ext uri="{FF2B5EF4-FFF2-40B4-BE49-F238E27FC236}">
              <a16:creationId xmlns:a16="http://schemas.microsoft.com/office/drawing/2014/main" id="{00000000-0008-0000-1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19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14</xdr:col>
      <xdr:colOff>261937</xdr:colOff>
      <xdr:row>19</xdr:row>
      <xdr:rowOff>123825</xdr:rowOff>
    </xdr:from>
    <xdr:ext cx="2566988"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1900-000004000000}"/>
                </a:ext>
              </a:extLst>
            </xdr:cNvPr>
            <xdr:cNvSpPr txBox="1"/>
          </xdr:nvSpPr>
          <xdr:spPr>
            <a:xfrm>
              <a:off x="5586412" y="4552950"/>
              <a:ext cx="2566988"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𝐷𝑖𝑠𝑒</m:t>
                        </m:r>
                        <m:r>
                          <a:rPr lang="es-CO" sz="1100" b="0" i="1">
                            <a:latin typeface="Cambria Math" panose="02040503050406030204" pitchFamily="18" charset="0"/>
                          </a:rPr>
                          <m:t>ñ</m:t>
                        </m:r>
                        <m:r>
                          <a:rPr lang="es-CO" sz="1100" b="0" i="1">
                            <a:latin typeface="Cambria Math" panose="02040503050406030204" pitchFamily="18" charset="0"/>
                          </a:rPr>
                          <m:t>𝑜𝑠</m:t>
                        </m:r>
                        <m:r>
                          <a:rPr lang="es-CO" sz="1100" b="0" i="1">
                            <a:latin typeface="Cambria Math" panose="02040503050406030204" pitchFamily="18" charset="0"/>
                          </a:rPr>
                          <m:t> </m:t>
                        </m:r>
                        <m:r>
                          <a:rPr lang="es-CO" sz="1100" b="0" i="1">
                            <a:latin typeface="Cambria Math" panose="02040503050406030204" pitchFamily="18" charset="0"/>
                          </a:rPr>
                          <m:t>𝑟𝑒𝑎𝑙𝑖𝑧𝑎𝑑𝑜𝑠</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𝑇𝑜𝑡𝑎𝑙</m:t>
                        </m:r>
                        <m:r>
                          <a:rPr lang="es-CO" sz="1100" b="0" i="1">
                            <a:latin typeface="Cambria Math" panose="02040503050406030204" pitchFamily="18" charset="0"/>
                          </a:rPr>
                          <m:t> </m:t>
                        </m:r>
                        <m:r>
                          <a:rPr lang="es-CO" sz="1100" b="0" i="1">
                            <a:latin typeface="Cambria Math" panose="02040503050406030204" pitchFamily="18" charset="0"/>
                          </a:rPr>
                          <m:t>𝑑𝑖𝑠𝑒</m:t>
                        </m:r>
                        <m:r>
                          <a:rPr lang="es-CO" sz="1100" b="0" i="1">
                            <a:latin typeface="Cambria Math" panose="02040503050406030204" pitchFamily="18" charset="0"/>
                          </a:rPr>
                          <m:t>ñ</m:t>
                        </m:r>
                        <m:r>
                          <a:rPr lang="es-CO" sz="1100" b="0" i="1">
                            <a:latin typeface="Cambria Math" panose="02040503050406030204" pitchFamily="18" charset="0"/>
                          </a:rPr>
                          <m:t>𝑜𝑠</m:t>
                        </m:r>
                        <m:r>
                          <a:rPr lang="es-CO" sz="1100" b="0" i="1">
                            <a:latin typeface="Cambria Math" panose="02040503050406030204" pitchFamily="18" charset="0"/>
                          </a:rPr>
                          <m:t> </m:t>
                        </m:r>
                        <m:r>
                          <a:rPr lang="es-CO" sz="1100" b="0" i="1">
                            <a:latin typeface="Cambria Math" panose="02040503050406030204" pitchFamily="18" charset="0"/>
                          </a:rPr>
                          <m:t>𝑝𝑙𝑎𝑛𝑒𝑎𝑑𝑜𝑠</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00000000-0008-0000-1700-000004000000}"/>
                </a:ext>
              </a:extLst>
            </xdr:cNvPr>
            <xdr:cNvSpPr txBox="1"/>
          </xdr:nvSpPr>
          <xdr:spPr>
            <a:xfrm>
              <a:off x="5586412" y="4552950"/>
              <a:ext cx="2566988"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𝐷𝑖𝑠𝑒ñ𝑜𝑠 𝑟𝑒𝑎𝑙𝑖𝑧𝑎𝑑𝑜𝑠)/(𝑉2 𝑇𝑜𝑡𝑎𝑙 𝑑𝑖𝑠𝑒ñ𝑜𝑠 𝑝𝑙𝑎𝑛𝑒𝑎𝑑𝑜𝑠)</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xdr:from>
      <xdr:col>36</xdr:col>
      <xdr:colOff>190500</xdr:colOff>
      <xdr:row>0</xdr:row>
      <xdr:rowOff>226219</xdr:rowOff>
    </xdr:from>
    <xdr:to>
      <xdr:col>37</xdr:col>
      <xdr:colOff>309563</xdr:colOff>
      <xdr:row>2</xdr:row>
      <xdr:rowOff>47624</xdr:rowOff>
    </xdr:to>
    <xdr:sp macro="" textlink="">
      <xdr:nvSpPr>
        <xdr:cNvPr id="5" name="Flecha: hacia abajo 4">
          <a:extLst>
            <a:ext uri="{FF2B5EF4-FFF2-40B4-BE49-F238E27FC236}">
              <a16:creationId xmlns:a16="http://schemas.microsoft.com/office/drawing/2014/main" id="{12FBA1C2-2B0D-47C4-9C24-76A3957C3944}"/>
            </a:ext>
          </a:extLst>
        </xdr:cNvPr>
        <xdr:cNvSpPr/>
      </xdr:nvSpPr>
      <xdr:spPr bwMode="auto">
        <a:xfrm>
          <a:off x="12656344" y="226219"/>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27.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2" name="Gráfico 3">
          <a:extLst>
            <a:ext uri="{FF2B5EF4-FFF2-40B4-BE49-F238E27FC236}">
              <a16:creationId xmlns:a16="http://schemas.microsoft.com/office/drawing/2014/main" id="{00000000-0008-0000-1A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1A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13</xdr:col>
      <xdr:colOff>166687</xdr:colOff>
      <xdr:row>19</xdr:row>
      <xdr:rowOff>123825</xdr:rowOff>
    </xdr:from>
    <xdr:ext cx="3476625"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1A00-000004000000}"/>
                </a:ext>
              </a:extLst>
            </xdr:cNvPr>
            <xdr:cNvSpPr txBox="1"/>
          </xdr:nvSpPr>
          <xdr:spPr>
            <a:xfrm>
              <a:off x="5000625" y="4541044"/>
              <a:ext cx="3476625"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𝑐𝑜𝑛𝑠𝑡𝑟𝑢𝑐𝑐𝑖𝑜𝑛𝑒𝑠</m:t>
                        </m:r>
                        <m:r>
                          <a:rPr lang="es-CO" sz="1100" b="0" i="1">
                            <a:latin typeface="Cambria Math" panose="02040503050406030204" pitchFamily="18" charset="0"/>
                          </a:rPr>
                          <m:t> </m:t>
                        </m:r>
                        <m:r>
                          <a:rPr lang="es-CO" sz="1100" b="0" i="1">
                            <a:latin typeface="Cambria Math" panose="02040503050406030204" pitchFamily="18" charset="0"/>
                          </a:rPr>
                          <m:t>𝑟𝑒𝑎𝑙𝑖𝑧𝑎𝑑𝑎𝑠</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𝑡𝑜𝑡𝑎𝑙</m:t>
                        </m:r>
                        <m:r>
                          <a:rPr lang="es-CO" sz="1100" b="0" i="1">
                            <a:latin typeface="Cambria Math" panose="02040503050406030204" pitchFamily="18" charset="0"/>
                          </a:rPr>
                          <m:t> </m:t>
                        </m:r>
                        <m:r>
                          <a:rPr lang="es-CO" sz="1100" b="0" i="1">
                            <a:latin typeface="Cambria Math" panose="02040503050406030204" pitchFamily="18" charset="0"/>
                          </a:rPr>
                          <m:t>𝑐𝑜𝑛𝑠𝑡𝑟𝑢𝑐𝑐𝑖𝑜𝑛𝑒𝑠</m:t>
                        </m:r>
                        <m:r>
                          <a:rPr lang="es-CO" sz="1100" b="0" i="1">
                            <a:latin typeface="Cambria Math" panose="02040503050406030204" pitchFamily="18" charset="0"/>
                          </a:rPr>
                          <m:t> </m:t>
                        </m:r>
                        <m:r>
                          <a:rPr lang="es-CO" sz="1100" b="0" i="1">
                            <a:latin typeface="Cambria Math" panose="02040503050406030204" pitchFamily="18" charset="0"/>
                          </a:rPr>
                          <m:t>𝑝𝑙𝑎𝑛𝑒𝑎𝑑𝑎𝑠</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8E12DBBE-DF09-4907-A093-9D2C1D4E9C8B}"/>
                </a:ext>
              </a:extLst>
            </xdr:cNvPr>
            <xdr:cNvSpPr txBox="1"/>
          </xdr:nvSpPr>
          <xdr:spPr>
            <a:xfrm>
              <a:off x="5000625" y="4541044"/>
              <a:ext cx="3476625"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𝑐𝑜𝑛𝑠𝑡𝑟𝑢𝑐𝑐𝑖𝑜𝑛𝑒𝑠 𝑟𝑒𝑎𝑙𝑖𝑧𝑎𝑑𝑎𝑠)/(𝑉2 𝑡𝑜𝑡𝑎𝑙 𝑐𝑜𝑛𝑠𝑡𝑟𝑢𝑐𝑐𝑖𝑜𝑛𝑒𝑠 𝑝𝑙𝑎𝑛𝑒𝑎𝑑𝑎𝑠)</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xdr:from>
      <xdr:col>36</xdr:col>
      <xdr:colOff>107155</xdr:colOff>
      <xdr:row>0</xdr:row>
      <xdr:rowOff>214313</xdr:rowOff>
    </xdr:from>
    <xdr:to>
      <xdr:col>37</xdr:col>
      <xdr:colOff>226218</xdr:colOff>
      <xdr:row>2</xdr:row>
      <xdr:rowOff>35718</xdr:rowOff>
    </xdr:to>
    <xdr:sp macro="" textlink="">
      <xdr:nvSpPr>
        <xdr:cNvPr id="5" name="Flecha: hacia abajo 4">
          <a:extLst>
            <a:ext uri="{FF2B5EF4-FFF2-40B4-BE49-F238E27FC236}">
              <a16:creationId xmlns:a16="http://schemas.microsoft.com/office/drawing/2014/main" id="{AA856ADF-C4BB-47D8-A8EF-F60EEE760EC2}"/>
            </a:ext>
          </a:extLst>
        </xdr:cNvPr>
        <xdr:cNvSpPr/>
      </xdr:nvSpPr>
      <xdr:spPr bwMode="auto">
        <a:xfrm>
          <a:off x="12572999" y="214313"/>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28.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2" name="Gráfico 3">
          <a:extLst>
            <a:ext uri="{FF2B5EF4-FFF2-40B4-BE49-F238E27FC236}">
              <a16:creationId xmlns:a16="http://schemas.microsoft.com/office/drawing/2014/main" id="{00000000-0008-0000-1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1B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13</xdr:col>
      <xdr:colOff>23811</xdr:colOff>
      <xdr:row>19</xdr:row>
      <xdr:rowOff>123825</xdr:rowOff>
    </xdr:from>
    <xdr:ext cx="3583781"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1B00-000004000000}"/>
                </a:ext>
              </a:extLst>
            </xdr:cNvPr>
            <xdr:cNvSpPr txBox="1"/>
          </xdr:nvSpPr>
          <xdr:spPr>
            <a:xfrm>
              <a:off x="4857749" y="4541044"/>
              <a:ext cx="3583781"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𝑎𝑐𝑡𝑖𝑣𝑖𝑑𝑎𝑑𝑒𝑠</m:t>
                        </m:r>
                        <m:r>
                          <a:rPr lang="es-CO" sz="1100" b="0" i="1">
                            <a:latin typeface="Cambria Math" panose="02040503050406030204" pitchFamily="18" charset="0"/>
                          </a:rPr>
                          <m:t> </m:t>
                        </m:r>
                        <m:r>
                          <a:rPr lang="es-CO" sz="1100" b="0" i="1">
                            <a:latin typeface="Cambria Math" panose="02040503050406030204" pitchFamily="18" charset="0"/>
                          </a:rPr>
                          <m:t>𝑏𝑖𝑒𝑛𝑒𝑠𝑡𝑎𝑟</m:t>
                        </m:r>
                        <m:r>
                          <a:rPr lang="es-CO" sz="1100" b="0" i="1">
                            <a:latin typeface="Cambria Math" panose="02040503050406030204" pitchFamily="18" charset="0"/>
                          </a:rPr>
                          <m:t> </m:t>
                        </m:r>
                        <m:r>
                          <a:rPr lang="es-CO" sz="1100" b="0" i="1">
                            <a:latin typeface="Cambria Math" panose="02040503050406030204" pitchFamily="18" charset="0"/>
                          </a:rPr>
                          <m:t>𝑟𝑒𝑎𝑙𝑖𝑧𝑎𝑑𝑎𝑠</m:t>
                        </m:r>
                        <m:r>
                          <a:rPr lang="es-CO" sz="1100" b="0" i="1">
                            <a:latin typeface="Cambria Math" panose="02040503050406030204" pitchFamily="18" charset="0"/>
                          </a:rPr>
                          <m:t> </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𝑎𝑐𝑡𝑖𝑣𝑖𝑑𝑎𝑑𝑒𝑠</m:t>
                        </m:r>
                        <m:r>
                          <a:rPr lang="es-CO" sz="1100" b="0" i="1">
                            <a:latin typeface="Cambria Math" panose="02040503050406030204" pitchFamily="18" charset="0"/>
                          </a:rPr>
                          <m:t> </m:t>
                        </m:r>
                        <m:r>
                          <a:rPr lang="es-CO" sz="1100" b="0" i="1">
                            <a:latin typeface="Cambria Math" panose="02040503050406030204" pitchFamily="18" charset="0"/>
                          </a:rPr>
                          <m:t>𝑏𝑖𝑒𝑛𝑒𝑠𝑡𝑎𝑟</m:t>
                        </m:r>
                        <m:r>
                          <a:rPr lang="es-CO" sz="1100" b="0" i="1">
                            <a:latin typeface="Cambria Math" panose="02040503050406030204" pitchFamily="18" charset="0"/>
                          </a:rPr>
                          <m:t> </m:t>
                        </m:r>
                        <m:r>
                          <a:rPr lang="es-CO" sz="1100" b="0" i="1">
                            <a:latin typeface="Cambria Math" panose="02040503050406030204" pitchFamily="18" charset="0"/>
                          </a:rPr>
                          <m:t>𝑝𝑙𝑎𝑛𝑒𝑎𝑑𝑎𝑠</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74A94114-4720-4DFC-86CD-1A461E00C2DD}"/>
                </a:ext>
              </a:extLst>
            </xdr:cNvPr>
            <xdr:cNvSpPr txBox="1"/>
          </xdr:nvSpPr>
          <xdr:spPr>
            <a:xfrm>
              <a:off x="4857749" y="4541044"/>
              <a:ext cx="3583781"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𝑎𝑐𝑡𝑖𝑣𝑖𝑑𝑎𝑑𝑒𝑠 𝑏𝑖𝑒𝑛𝑒𝑠𝑡𝑎𝑟 𝑟𝑒𝑎𝑙𝑖𝑧𝑎𝑑𝑎𝑠 )/(𝑉2 𝑎𝑐𝑡𝑖𝑣𝑖𝑑𝑎𝑑𝑒𝑠 𝑏𝑖𝑒𝑛𝑒𝑠𝑡𝑎𝑟 𝑝𝑙𝑎𝑛𝑒𝑎𝑑𝑎𝑠)</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editAs="oneCell">
    <xdr:from>
      <xdr:col>21</xdr:col>
      <xdr:colOff>166159</xdr:colOff>
      <xdr:row>0</xdr:row>
      <xdr:rowOff>10585</xdr:rowOff>
    </xdr:from>
    <xdr:to>
      <xdr:col>22</xdr:col>
      <xdr:colOff>405342</xdr:colOff>
      <xdr:row>3</xdr:row>
      <xdr:rowOff>105834</xdr:rowOff>
    </xdr:to>
    <xdr:pic>
      <xdr:nvPicPr>
        <xdr:cNvPr id="5" name="Imagen 4">
          <a:extLst>
            <a:ext uri="{FF2B5EF4-FFF2-40B4-BE49-F238E27FC236}">
              <a16:creationId xmlns:a16="http://schemas.microsoft.com/office/drawing/2014/main" id="{790BD829-009E-417E-861C-43D8C3BEBF5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twoCellAnchor>
    <xdr:from>
      <xdr:col>36</xdr:col>
      <xdr:colOff>68035</xdr:colOff>
      <xdr:row>0</xdr:row>
      <xdr:rowOff>231321</xdr:rowOff>
    </xdr:from>
    <xdr:to>
      <xdr:col>37</xdr:col>
      <xdr:colOff>190500</xdr:colOff>
      <xdr:row>2</xdr:row>
      <xdr:rowOff>45922</xdr:rowOff>
    </xdr:to>
    <xdr:sp macro="" textlink="">
      <xdr:nvSpPr>
        <xdr:cNvPr id="6" name="Flecha: hacia abajo 5">
          <a:extLst>
            <a:ext uri="{FF2B5EF4-FFF2-40B4-BE49-F238E27FC236}">
              <a16:creationId xmlns:a16="http://schemas.microsoft.com/office/drawing/2014/main" id="{CC15E721-743F-4C23-8D2D-4593E9B26B1B}"/>
            </a:ext>
          </a:extLst>
        </xdr:cNvPr>
        <xdr:cNvSpPr/>
      </xdr:nvSpPr>
      <xdr:spPr bwMode="auto">
        <a:xfrm>
          <a:off x="12518571" y="231321"/>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29.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2" name="Gráfico 3">
          <a:extLst>
            <a:ext uri="{FF2B5EF4-FFF2-40B4-BE49-F238E27FC236}">
              <a16:creationId xmlns:a16="http://schemas.microsoft.com/office/drawing/2014/main" id="{00000000-0008-0000-1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1C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13</xdr:col>
      <xdr:colOff>71437</xdr:colOff>
      <xdr:row>19</xdr:row>
      <xdr:rowOff>123825</xdr:rowOff>
    </xdr:from>
    <xdr:ext cx="3536156"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1C00-000004000000}"/>
                </a:ext>
              </a:extLst>
            </xdr:cNvPr>
            <xdr:cNvSpPr txBox="1"/>
          </xdr:nvSpPr>
          <xdr:spPr>
            <a:xfrm>
              <a:off x="4905375" y="4541044"/>
              <a:ext cx="3536156"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solidFill>
                              <a:schemeClr val="tx1"/>
                            </a:solidFill>
                            <a:effectLst/>
                            <a:latin typeface="Cambria Math" panose="02040503050406030204" pitchFamily="18" charset="0"/>
                            <a:ea typeface="+mn-ea"/>
                            <a:cs typeface="+mn-cs"/>
                          </a:rPr>
                        </m:ctrlPr>
                      </m:fPr>
                      <m:num>
                        <m:r>
                          <a:rPr lang="es-CO" sz="1100" b="0" i="1">
                            <a:solidFill>
                              <a:schemeClr val="tx1"/>
                            </a:solidFill>
                            <a:effectLst/>
                            <a:latin typeface="Cambria Math" panose="02040503050406030204" pitchFamily="18" charset="0"/>
                            <a:ea typeface="+mn-ea"/>
                            <a:cs typeface="+mn-cs"/>
                          </a:rPr>
                          <m:t>𝑉</m:t>
                        </m:r>
                        <m:r>
                          <a:rPr lang="es-CO" sz="1100" b="0" i="1">
                            <a:solidFill>
                              <a:schemeClr val="tx1"/>
                            </a:solidFill>
                            <a:effectLst/>
                            <a:latin typeface="Cambria Math" panose="02040503050406030204" pitchFamily="18" charset="0"/>
                            <a:ea typeface="+mn-ea"/>
                            <a:cs typeface="+mn-cs"/>
                          </a:rPr>
                          <m:t>1 </m:t>
                        </m:r>
                        <m:r>
                          <a:rPr lang="es-CO" sz="1100" b="0" i="1">
                            <a:solidFill>
                              <a:schemeClr val="tx1"/>
                            </a:solidFill>
                            <a:effectLst/>
                            <a:latin typeface="Cambria Math" panose="02040503050406030204" pitchFamily="18" charset="0"/>
                            <a:ea typeface="+mn-ea"/>
                            <a:cs typeface="+mn-cs"/>
                          </a:rPr>
                          <m:t>𝑐𝑎𝑝𝑎𝑐𝑖𝑡𝑎𝑐𝑖𝑜𝑛𝑒𝑠</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𝑟𝑒𝑎𝑙𝑖𝑧𝑎𝑑𝑎𝑠</m:t>
                        </m:r>
                      </m:num>
                      <m:den>
                        <m:r>
                          <a:rPr lang="es-CO" sz="1100" b="0" i="1">
                            <a:solidFill>
                              <a:schemeClr val="tx1"/>
                            </a:solidFill>
                            <a:effectLst/>
                            <a:latin typeface="Cambria Math" panose="02040503050406030204" pitchFamily="18" charset="0"/>
                            <a:ea typeface="+mn-ea"/>
                            <a:cs typeface="+mn-cs"/>
                          </a:rPr>
                          <m:t>𝑉</m:t>
                        </m:r>
                        <m:r>
                          <a:rPr lang="es-CO" sz="1100" b="0" i="1">
                            <a:solidFill>
                              <a:schemeClr val="tx1"/>
                            </a:solidFill>
                            <a:effectLst/>
                            <a:latin typeface="Cambria Math" panose="02040503050406030204" pitchFamily="18" charset="0"/>
                            <a:ea typeface="+mn-ea"/>
                            <a:cs typeface="+mn-cs"/>
                          </a:rPr>
                          <m:t>2 </m:t>
                        </m:r>
                        <m:r>
                          <a:rPr lang="es-CO" sz="1100" b="0" i="1">
                            <a:solidFill>
                              <a:schemeClr val="tx1"/>
                            </a:solidFill>
                            <a:effectLst/>
                            <a:latin typeface="Cambria Math" panose="02040503050406030204" pitchFamily="18" charset="0"/>
                            <a:ea typeface="+mn-ea"/>
                            <a:cs typeface="+mn-cs"/>
                          </a:rPr>
                          <m:t>𝑇𝑜𝑡𝑎𝑙</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𝑐𝑎𝑝𝑎𝑐𝑖𝑡𝑎𝑐𝑖𝑜𝑛𝑒𝑠</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𝑝𝑙𝑎𝑛𝑒𝑎𝑑𝑎𝑠</m:t>
                        </m:r>
                      </m:den>
                    </m:f>
                    <m:r>
                      <a:rPr lang="es-CO" sz="1100" b="0" i="1">
                        <a:solidFill>
                          <a:schemeClr val="tx1"/>
                        </a:solidFill>
                        <a:effectLst/>
                        <a:latin typeface="Cambria Math" panose="02040503050406030204" pitchFamily="18" charset="0"/>
                        <a:ea typeface="+mn-ea"/>
                        <a:cs typeface="+mn-cs"/>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4FB9F885-30A0-4936-966C-D3BA6695A85A}"/>
                </a:ext>
              </a:extLst>
            </xdr:cNvPr>
            <xdr:cNvSpPr txBox="1"/>
          </xdr:nvSpPr>
          <xdr:spPr>
            <a:xfrm>
              <a:off x="4905375" y="4541044"/>
              <a:ext cx="3536156"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solidFill>
                    <a:schemeClr val="tx1"/>
                  </a:solidFill>
                  <a:effectLst/>
                  <a:latin typeface="+mn-lt"/>
                  <a:ea typeface="+mn-ea"/>
                  <a:cs typeface="+mn-cs"/>
                </a:rPr>
                <a:t>(𝑉1 𝑐𝑎𝑝𝑎𝑐𝑖𝑡𝑎𝑐𝑖𝑜𝑛𝑒𝑠 𝑟𝑒𝑎𝑙𝑖𝑧𝑎𝑑𝑎𝑠)/(𝑉2 𝑇𝑜𝑡𝑎𝑙 𝑐𝑎𝑝𝑎𝑐𝑖𝑡𝑎𝑐𝑖𝑜𝑛𝑒𝑠 𝑝𝑙𝑎𝑛𝑒𝑎𝑑𝑎𝑠)×100</a:t>
              </a:r>
              <a:endParaRPr lang="es-CO" sz="1100"/>
            </a:p>
          </xdr:txBody>
        </xdr:sp>
      </mc:Fallback>
    </mc:AlternateContent>
    <xdr:clientData/>
  </xdr:oneCellAnchor>
  <xdr:twoCellAnchor editAs="oneCell">
    <xdr:from>
      <xdr:col>21</xdr:col>
      <xdr:colOff>166159</xdr:colOff>
      <xdr:row>0</xdr:row>
      <xdr:rowOff>10585</xdr:rowOff>
    </xdr:from>
    <xdr:to>
      <xdr:col>22</xdr:col>
      <xdr:colOff>405342</xdr:colOff>
      <xdr:row>3</xdr:row>
      <xdr:rowOff>105834</xdr:rowOff>
    </xdr:to>
    <xdr:pic>
      <xdr:nvPicPr>
        <xdr:cNvPr id="5" name="Imagen 4">
          <a:extLst>
            <a:ext uri="{FF2B5EF4-FFF2-40B4-BE49-F238E27FC236}">
              <a16:creationId xmlns:a16="http://schemas.microsoft.com/office/drawing/2014/main" id="{C7571EEB-80AB-42AF-9063-E037C3F80E9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twoCellAnchor>
    <xdr:from>
      <xdr:col>36</xdr:col>
      <xdr:colOff>95250</xdr:colOff>
      <xdr:row>1</xdr:row>
      <xdr:rowOff>-1</xdr:rowOff>
    </xdr:from>
    <xdr:to>
      <xdr:col>37</xdr:col>
      <xdr:colOff>214313</xdr:colOff>
      <xdr:row>2</xdr:row>
      <xdr:rowOff>83342</xdr:rowOff>
    </xdr:to>
    <xdr:sp macro="" textlink="">
      <xdr:nvSpPr>
        <xdr:cNvPr id="6" name="Flecha: hacia abajo 5">
          <a:extLst>
            <a:ext uri="{FF2B5EF4-FFF2-40B4-BE49-F238E27FC236}">
              <a16:creationId xmlns:a16="http://schemas.microsoft.com/office/drawing/2014/main" id="{E814FE73-A1C1-4E2E-A3BD-3945EAF1F38B}"/>
            </a:ext>
          </a:extLst>
        </xdr:cNvPr>
        <xdr:cNvSpPr/>
      </xdr:nvSpPr>
      <xdr:spPr bwMode="auto">
        <a:xfrm>
          <a:off x="12561094" y="261937"/>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30.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2" name="Gráfico 3">
          <a:extLst>
            <a:ext uri="{FF2B5EF4-FFF2-40B4-BE49-F238E27FC236}">
              <a16:creationId xmlns:a16="http://schemas.microsoft.com/office/drawing/2014/main" id="{00000000-0008-0000-1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1D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12</xdr:col>
      <xdr:colOff>166687</xdr:colOff>
      <xdr:row>19</xdr:row>
      <xdr:rowOff>123825</xdr:rowOff>
    </xdr:from>
    <xdr:ext cx="3679031"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1D00-000004000000}"/>
                </a:ext>
              </a:extLst>
            </xdr:cNvPr>
            <xdr:cNvSpPr txBox="1"/>
          </xdr:nvSpPr>
          <xdr:spPr>
            <a:xfrm>
              <a:off x="4822031" y="4541044"/>
              <a:ext cx="3679031"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𝐸𝑛𝑐𝑢𝑒𝑠𝑡𝑎𝑠</m:t>
                        </m:r>
                        <m:r>
                          <a:rPr lang="es-CO" sz="1100" b="0" i="1">
                            <a:latin typeface="Cambria Math" panose="02040503050406030204" pitchFamily="18" charset="0"/>
                          </a:rPr>
                          <m:t> </m:t>
                        </m:r>
                        <m:r>
                          <a:rPr lang="es-CO" sz="1100" b="0" i="1">
                            <a:latin typeface="Cambria Math" panose="02040503050406030204" pitchFamily="18" charset="0"/>
                          </a:rPr>
                          <m:t>𝑐𝑎𝑙𝑖𝑓𝑖𝑐𝑎𝑑𝑎𝑠</m:t>
                        </m:r>
                        <m:r>
                          <a:rPr lang="es-CO" sz="1100" b="0" i="1">
                            <a:latin typeface="Cambria Math" panose="02040503050406030204" pitchFamily="18" charset="0"/>
                          </a:rPr>
                          <m:t>&gt;50 %</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𝑇𝑜𝑡𝑎𝑙</m:t>
                        </m:r>
                        <m:r>
                          <a:rPr lang="es-CO" sz="1100" b="0" i="1">
                            <a:latin typeface="Cambria Math" panose="02040503050406030204" pitchFamily="18" charset="0"/>
                          </a:rPr>
                          <m:t> </m:t>
                        </m:r>
                        <m:r>
                          <a:rPr lang="es-CO" sz="1100" b="0" i="1">
                            <a:latin typeface="Cambria Math" panose="02040503050406030204" pitchFamily="18" charset="0"/>
                          </a:rPr>
                          <m:t>𝑒𝑛𝑐𝑢𝑒𝑠𝑡𝑎𝑠</m:t>
                        </m:r>
                        <m:r>
                          <a:rPr lang="es-CO" sz="1100" b="0" i="1">
                            <a:latin typeface="Cambria Math" panose="02040503050406030204" pitchFamily="18" charset="0"/>
                          </a:rPr>
                          <m:t> </m:t>
                        </m:r>
                        <m:r>
                          <a:rPr lang="es-CO" sz="1100" b="0" i="1">
                            <a:latin typeface="Cambria Math" panose="02040503050406030204" pitchFamily="18" charset="0"/>
                          </a:rPr>
                          <m:t>𝑎𝑝𝑙𝑖𝑐𝑎𝑑𝑎𝑠</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363EB7A0-5119-4884-BA98-4F6295036A6B}"/>
                </a:ext>
              </a:extLst>
            </xdr:cNvPr>
            <xdr:cNvSpPr txBox="1"/>
          </xdr:nvSpPr>
          <xdr:spPr>
            <a:xfrm>
              <a:off x="4822031" y="4541044"/>
              <a:ext cx="3679031"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𝐸𝑛𝑐𝑢𝑒𝑠𝑡𝑎𝑠 𝑐𝑎𝑙𝑖𝑓𝑖𝑐𝑎𝑑𝑎𝑠&gt;50 %)/(𝑉2 𝑇𝑜𝑡𝑎𝑙 𝑒𝑛𝑐𝑢𝑒𝑠𝑡𝑎𝑠 𝑎𝑝𝑙𝑖𝑐𝑎𝑑𝑎𝑠)</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editAs="oneCell">
    <xdr:from>
      <xdr:col>21</xdr:col>
      <xdr:colOff>166159</xdr:colOff>
      <xdr:row>0</xdr:row>
      <xdr:rowOff>10585</xdr:rowOff>
    </xdr:from>
    <xdr:to>
      <xdr:col>22</xdr:col>
      <xdr:colOff>405342</xdr:colOff>
      <xdr:row>3</xdr:row>
      <xdr:rowOff>105834</xdr:rowOff>
    </xdr:to>
    <xdr:pic>
      <xdr:nvPicPr>
        <xdr:cNvPr id="5" name="Imagen 4">
          <a:extLst>
            <a:ext uri="{FF2B5EF4-FFF2-40B4-BE49-F238E27FC236}">
              <a16:creationId xmlns:a16="http://schemas.microsoft.com/office/drawing/2014/main" id="{4AB1F278-0F2B-45B7-A7AC-9FB8A2450F3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twoCellAnchor>
    <xdr:from>
      <xdr:col>36</xdr:col>
      <xdr:colOff>59530</xdr:colOff>
      <xdr:row>0</xdr:row>
      <xdr:rowOff>238125</xdr:rowOff>
    </xdr:from>
    <xdr:to>
      <xdr:col>37</xdr:col>
      <xdr:colOff>178593</xdr:colOff>
      <xdr:row>2</xdr:row>
      <xdr:rowOff>59530</xdr:rowOff>
    </xdr:to>
    <xdr:sp macro="" textlink="">
      <xdr:nvSpPr>
        <xdr:cNvPr id="6" name="Flecha: hacia abajo 5">
          <a:extLst>
            <a:ext uri="{FF2B5EF4-FFF2-40B4-BE49-F238E27FC236}">
              <a16:creationId xmlns:a16="http://schemas.microsoft.com/office/drawing/2014/main" id="{42CE5DE3-E3A1-41FD-9176-8D25055D4D08}"/>
            </a:ext>
          </a:extLst>
        </xdr:cNvPr>
        <xdr:cNvSpPr/>
      </xdr:nvSpPr>
      <xdr:spPr bwMode="auto">
        <a:xfrm>
          <a:off x="12525374" y="238125"/>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31.xml><?xml version="1.0" encoding="utf-8"?>
<xdr:wsDr xmlns:xdr="http://schemas.openxmlformats.org/drawingml/2006/spreadsheetDrawing" xmlns:a="http://schemas.openxmlformats.org/drawingml/2006/main">
  <xdr:twoCellAnchor editAs="absolute">
    <xdr:from>
      <xdr:col>5</xdr:col>
      <xdr:colOff>142877</xdr:colOff>
      <xdr:row>25</xdr:row>
      <xdr:rowOff>121709</xdr:rowOff>
    </xdr:from>
    <xdr:to>
      <xdr:col>23</xdr:col>
      <xdr:colOff>130952</xdr:colOff>
      <xdr:row>37</xdr:row>
      <xdr:rowOff>142874</xdr:rowOff>
    </xdr:to>
    <xdr:graphicFrame macro="">
      <xdr:nvGraphicFramePr>
        <xdr:cNvPr id="2" name="Gráfico 3">
          <a:extLst>
            <a:ext uri="{FF2B5EF4-FFF2-40B4-BE49-F238E27FC236}">
              <a16:creationId xmlns:a16="http://schemas.microsoft.com/office/drawing/2014/main" id="{00000000-0008-0000-1E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1E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12</xdr:col>
      <xdr:colOff>107155</xdr:colOff>
      <xdr:row>19</xdr:row>
      <xdr:rowOff>314325</xdr:rowOff>
    </xdr:from>
    <xdr:ext cx="3857625"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1E00-000004000000}"/>
                </a:ext>
              </a:extLst>
            </xdr:cNvPr>
            <xdr:cNvSpPr txBox="1"/>
          </xdr:nvSpPr>
          <xdr:spPr>
            <a:xfrm>
              <a:off x="4762499" y="4731544"/>
              <a:ext cx="3857625"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𝑒𝑛𝑐𝑢𝑒𝑠𝑡𝑎𝑠</m:t>
                        </m:r>
                        <m:r>
                          <a:rPr lang="es-CO" sz="1100" b="0" i="1">
                            <a:latin typeface="Cambria Math" panose="02040503050406030204" pitchFamily="18" charset="0"/>
                          </a:rPr>
                          <m:t> </m:t>
                        </m:r>
                        <m:r>
                          <a:rPr lang="es-CO" sz="1100" b="0" i="1">
                            <a:latin typeface="Cambria Math" panose="02040503050406030204" pitchFamily="18" charset="0"/>
                          </a:rPr>
                          <m:t>𝑐𝑎𝑙𝑖𝑓𝑖𝑐𝑎𝑑𝑎𝑠</m:t>
                        </m:r>
                        <m:r>
                          <a:rPr lang="es-CO" sz="1100" b="0" i="1">
                            <a:latin typeface="Cambria Math" panose="02040503050406030204" pitchFamily="18" charset="0"/>
                          </a:rPr>
                          <m:t> </m:t>
                        </m:r>
                        <m:r>
                          <a:rPr lang="es-CO" sz="1100" b="0" i="1">
                            <a:latin typeface="Cambria Math" panose="02040503050406030204" pitchFamily="18" charset="0"/>
                          </a:rPr>
                          <m:t>𝐸𝑥𝑐𝑒𝑙𝑒𝑛𝑡𝑒</m:t>
                        </m:r>
                        <m:r>
                          <a:rPr lang="es-CO" sz="1100" b="0" i="1">
                            <a:latin typeface="Cambria Math" panose="02040503050406030204" pitchFamily="18" charset="0"/>
                          </a:rPr>
                          <m:t> </m:t>
                        </m:r>
                        <m:r>
                          <a:rPr lang="es-CO" sz="1100" b="0" i="1">
                            <a:latin typeface="Cambria Math" panose="02040503050406030204" pitchFamily="18" charset="0"/>
                          </a:rPr>
                          <m:t>𝑦</m:t>
                        </m:r>
                        <m:r>
                          <a:rPr lang="es-CO" sz="1100" b="0" i="1">
                            <a:latin typeface="Cambria Math" panose="02040503050406030204" pitchFamily="18" charset="0"/>
                          </a:rPr>
                          <m:t> </m:t>
                        </m:r>
                        <m:r>
                          <a:rPr lang="es-CO" sz="1100" b="0" i="1">
                            <a:latin typeface="Cambria Math" panose="02040503050406030204" pitchFamily="18" charset="0"/>
                          </a:rPr>
                          <m:t>𝐵𝑢𝑒𝑛𝑜</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𝑡𝑜𝑡𝑎𝑙</m:t>
                        </m:r>
                        <m:r>
                          <a:rPr lang="es-CO" sz="1100" b="0" i="1">
                            <a:latin typeface="Cambria Math" panose="02040503050406030204" pitchFamily="18" charset="0"/>
                          </a:rPr>
                          <m:t> </m:t>
                        </m:r>
                        <m:r>
                          <a:rPr lang="es-CO" sz="1100" b="0" i="1">
                            <a:latin typeface="Cambria Math" panose="02040503050406030204" pitchFamily="18" charset="0"/>
                          </a:rPr>
                          <m:t>𝑒𝑛𝑐𝑢𝑒𝑠𝑡𝑎𝑠</m:t>
                        </m:r>
                        <m:r>
                          <a:rPr lang="es-CO" sz="1100" b="0" i="1">
                            <a:latin typeface="Cambria Math" panose="02040503050406030204" pitchFamily="18" charset="0"/>
                          </a:rPr>
                          <m:t> </m:t>
                        </m:r>
                        <m:r>
                          <a:rPr lang="es-CO" sz="1100" b="0" i="1">
                            <a:latin typeface="Cambria Math" panose="02040503050406030204" pitchFamily="18" charset="0"/>
                          </a:rPr>
                          <m:t>𝑎𝑝𝑙𝑖𝑐𝑎𝑑𝑎𝑠</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F9EF1200-9B05-45B2-A752-760619A5F1D8}"/>
                </a:ext>
              </a:extLst>
            </xdr:cNvPr>
            <xdr:cNvSpPr txBox="1"/>
          </xdr:nvSpPr>
          <xdr:spPr>
            <a:xfrm>
              <a:off x="4762499" y="4731544"/>
              <a:ext cx="3857625"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𝑒𝑛𝑐𝑢𝑒𝑠𝑡𝑎𝑠 𝑐𝑎𝑙𝑖𝑓𝑖𝑐𝑎𝑑𝑎𝑠 𝐸𝑥𝑐𝑒𝑙𝑒𝑛𝑡𝑒 𝑦 𝐵𝑢𝑒𝑛𝑜)/(𝑉2 𝑡𝑜𝑡𝑎𝑙 𝑒𝑛𝑐𝑢𝑒𝑠𝑡𝑎𝑠 𝑎𝑝𝑙𝑖𝑐𝑎𝑑𝑎𝑠)</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xdr:from>
      <xdr:col>36</xdr:col>
      <xdr:colOff>59531</xdr:colOff>
      <xdr:row>0</xdr:row>
      <xdr:rowOff>226218</xdr:rowOff>
    </xdr:from>
    <xdr:to>
      <xdr:col>37</xdr:col>
      <xdr:colOff>178594</xdr:colOff>
      <xdr:row>2</xdr:row>
      <xdr:rowOff>47623</xdr:rowOff>
    </xdr:to>
    <xdr:sp macro="" textlink="">
      <xdr:nvSpPr>
        <xdr:cNvPr id="5" name="Flecha: hacia abajo 4">
          <a:extLst>
            <a:ext uri="{FF2B5EF4-FFF2-40B4-BE49-F238E27FC236}">
              <a16:creationId xmlns:a16="http://schemas.microsoft.com/office/drawing/2014/main" id="{96FBE9C9-EA31-4CD2-8ADD-FF78630B0652}"/>
            </a:ext>
          </a:extLst>
        </xdr:cNvPr>
        <xdr:cNvSpPr/>
      </xdr:nvSpPr>
      <xdr:spPr bwMode="auto">
        <a:xfrm>
          <a:off x="12525375" y="226218"/>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32.xml><?xml version="1.0" encoding="utf-8"?>
<xdr:wsDr xmlns:xdr="http://schemas.openxmlformats.org/drawingml/2006/spreadsheetDrawing" xmlns:a="http://schemas.openxmlformats.org/drawingml/2006/main">
  <xdr:twoCellAnchor editAs="absolute">
    <xdr:from>
      <xdr:col>5</xdr:col>
      <xdr:colOff>190502</xdr:colOff>
      <xdr:row>25</xdr:row>
      <xdr:rowOff>50271</xdr:rowOff>
    </xdr:from>
    <xdr:to>
      <xdr:col>23</xdr:col>
      <xdr:colOff>178577</xdr:colOff>
      <xdr:row>37</xdr:row>
      <xdr:rowOff>202404</xdr:rowOff>
    </xdr:to>
    <xdr:graphicFrame macro="">
      <xdr:nvGraphicFramePr>
        <xdr:cNvPr id="2" name="Gráfico 3">
          <a:extLst>
            <a:ext uri="{FF2B5EF4-FFF2-40B4-BE49-F238E27FC236}">
              <a16:creationId xmlns:a16="http://schemas.microsoft.com/office/drawing/2014/main" id="{00000000-0008-0000-1F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2</xdr:row>
      <xdr:rowOff>272522</xdr:rowOff>
    </xdr:to>
    <xdr:pic>
      <xdr:nvPicPr>
        <xdr:cNvPr id="3" name="Imagen 2">
          <a:extLst>
            <a:ext uri="{FF2B5EF4-FFF2-40B4-BE49-F238E27FC236}">
              <a16:creationId xmlns:a16="http://schemas.microsoft.com/office/drawing/2014/main" id="{00000000-0008-0000-1F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12</xdr:col>
      <xdr:colOff>11906</xdr:colOff>
      <xdr:row>19</xdr:row>
      <xdr:rowOff>314326</xdr:rowOff>
    </xdr:from>
    <xdr:ext cx="3857625"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1F00-000004000000}"/>
                </a:ext>
              </a:extLst>
            </xdr:cNvPr>
            <xdr:cNvSpPr txBox="1"/>
          </xdr:nvSpPr>
          <xdr:spPr>
            <a:xfrm>
              <a:off x="4667250" y="4505326"/>
              <a:ext cx="3857625"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𝑃𝑄𝑅</m:t>
                        </m:r>
                        <m:r>
                          <a:rPr lang="es-CO" sz="1100" b="0" i="1">
                            <a:latin typeface="Cambria Math" panose="02040503050406030204" pitchFamily="18" charset="0"/>
                          </a:rPr>
                          <m:t> </m:t>
                        </m:r>
                        <m:r>
                          <a:rPr lang="es-CO" sz="1100" b="0" i="1">
                            <a:latin typeface="Cambria Math" panose="02040503050406030204" pitchFamily="18" charset="0"/>
                          </a:rPr>
                          <m:t>𝑔𝑒𝑠𝑡𝑖𝑜𝑛𝑎𝑑𝑜𝑠</m:t>
                        </m:r>
                        <m:r>
                          <a:rPr lang="es-CO" sz="1100" b="0" i="1">
                            <a:latin typeface="Cambria Math" panose="02040503050406030204" pitchFamily="18" charset="0"/>
                          </a:rPr>
                          <m:t> </m:t>
                        </m:r>
                        <m:r>
                          <a:rPr lang="es-CO" sz="1100" b="0" i="1">
                            <a:latin typeface="Cambria Math" panose="02040503050406030204" pitchFamily="18" charset="0"/>
                          </a:rPr>
                          <m:t>𝑜𝑝𝑜𝑟𝑡𝑢𝑛𝑎𝑚𝑒𝑛𝑡𝑒</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𝑇𝑜𝑡𝑎𝑙</m:t>
                        </m:r>
                        <m:r>
                          <a:rPr lang="es-CO" sz="1100" b="0" i="1">
                            <a:latin typeface="Cambria Math" panose="02040503050406030204" pitchFamily="18" charset="0"/>
                          </a:rPr>
                          <m:t> </m:t>
                        </m:r>
                        <m:r>
                          <a:rPr lang="es-CO" sz="1100" b="0" i="1">
                            <a:latin typeface="Cambria Math" panose="02040503050406030204" pitchFamily="18" charset="0"/>
                          </a:rPr>
                          <m:t>𝑃𝑄𝑅</m:t>
                        </m:r>
                        <m:r>
                          <a:rPr lang="es-CO" sz="1100" b="0" i="1">
                            <a:latin typeface="Cambria Math" panose="02040503050406030204" pitchFamily="18" charset="0"/>
                          </a:rPr>
                          <m:t> </m:t>
                        </m:r>
                        <m:r>
                          <a:rPr lang="es-CO" sz="1100" b="0" i="1">
                            <a:latin typeface="Cambria Math" panose="02040503050406030204" pitchFamily="18" charset="0"/>
                          </a:rPr>
                          <m:t>𝑟𝑒𝑐𝑖𝑏𝑖𝑑𝑜𝑠</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00000000-0008-0000-1F00-000004000000}"/>
                </a:ext>
              </a:extLst>
            </xdr:cNvPr>
            <xdr:cNvSpPr txBox="1"/>
          </xdr:nvSpPr>
          <xdr:spPr>
            <a:xfrm>
              <a:off x="4667250" y="4505326"/>
              <a:ext cx="3857625"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𝑃𝑄𝑅 𝑔𝑒𝑠𝑡𝑖𝑜𝑛𝑎𝑑𝑜𝑠 𝑜𝑝𝑜𝑟𝑡𝑢𝑛𝑎𝑚𝑒𝑛𝑡𝑒)/(𝑉2 𝑇𝑜𝑡𝑎𝑙 𝑃𝑄𝑅 𝑟𝑒𝑐𝑖𝑏𝑖𝑑𝑜𝑠)</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xdr:from>
      <xdr:col>36</xdr:col>
      <xdr:colOff>95250</xdr:colOff>
      <xdr:row>1</xdr:row>
      <xdr:rowOff>11905</xdr:rowOff>
    </xdr:from>
    <xdr:to>
      <xdr:col>37</xdr:col>
      <xdr:colOff>214313</xdr:colOff>
      <xdr:row>2</xdr:row>
      <xdr:rowOff>95248</xdr:rowOff>
    </xdr:to>
    <xdr:sp macro="" textlink="">
      <xdr:nvSpPr>
        <xdr:cNvPr id="5" name="Flecha: hacia abajo 4">
          <a:extLst>
            <a:ext uri="{FF2B5EF4-FFF2-40B4-BE49-F238E27FC236}">
              <a16:creationId xmlns:a16="http://schemas.microsoft.com/office/drawing/2014/main" id="{9B1E45FB-2617-4E52-A946-E9EC480037FB}"/>
            </a:ext>
          </a:extLst>
        </xdr:cNvPr>
        <xdr:cNvSpPr/>
      </xdr:nvSpPr>
      <xdr:spPr bwMode="auto">
        <a:xfrm>
          <a:off x="12561094" y="273843"/>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33.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2" name="Gráfico 3">
          <a:extLst>
            <a:ext uri="{FF2B5EF4-FFF2-40B4-BE49-F238E27FC236}">
              <a16:creationId xmlns:a16="http://schemas.microsoft.com/office/drawing/2014/main" id="{00000000-0008-0000-2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20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12</xdr:col>
      <xdr:colOff>83343</xdr:colOff>
      <xdr:row>19</xdr:row>
      <xdr:rowOff>123825</xdr:rowOff>
    </xdr:from>
    <xdr:ext cx="3798094"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2000-000004000000}"/>
                </a:ext>
              </a:extLst>
            </xdr:cNvPr>
            <xdr:cNvSpPr txBox="1"/>
          </xdr:nvSpPr>
          <xdr:spPr>
            <a:xfrm>
              <a:off x="4738687" y="4541044"/>
              <a:ext cx="3798094"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𝑎𝑐𝑡𝑖𝑣𝑖𝑑𝑎𝑑𝑒𝑠</m:t>
                        </m:r>
                        <m:r>
                          <a:rPr lang="es-CO" sz="1100" b="0" i="1">
                            <a:latin typeface="Cambria Math" panose="02040503050406030204" pitchFamily="18" charset="0"/>
                          </a:rPr>
                          <m:t> </m:t>
                        </m:r>
                        <m:r>
                          <a:rPr lang="es-CO" sz="1100" b="0" i="1">
                            <a:latin typeface="Cambria Math" panose="02040503050406030204" pitchFamily="18" charset="0"/>
                          </a:rPr>
                          <m:t>𝑒𝑗𝑒𝑐𝑢𝑡𝑎𝑑𝑎𝑠</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𝑡𝑜𝑡𝑎𝑙</m:t>
                        </m:r>
                        <m:r>
                          <a:rPr lang="es-CO" sz="1100" b="0" i="1">
                            <a:latin typeface="Cambria Math" panose="02040503050406030204" pitchFamily="18" charset="0"/>
                          </a:rPr>
                          <m:t> </m:t>
                        </m:r>
                        <m:r>
                          <a:rPr lang="es-CO" sz="1100" b="0" i="1">
                            <a:latin typeface="Cambria Math" panose="02040503050406030204" pitchFamily="18" charset="0"/>
                          </a:rPr>
                          <m:t>𝑎𝑐𝑡𝑖𝑣𝑖𝑑𝑎𝑑𝑒𝑠</m:t>
                        </m:r>
                        <m:r>
                          <a:rPr lang="es-CO" sz="1100" b="0" i="1">
                            <a:latin typeface="Cambria Math" panose="02040503050406030204" pitchFamily="18" charset="0"/>
                          </a:rPr>
                          <m:t> </m:t>
                        </m:r>
                        <m:r>
                          <a:rPr lang="es-CO" sz="1100" b="0" i="1">
                            <a:latin typeface="Cambria Math" panose="02040503050406030204" pitchFamily="18" charset="0"/>
                          </a:rPr>
                          <m:t>𝑎</m:t>
                        </m:r>
                        <m:r>
                          <a:rPr lang="es-CO" sz="1100" b="0" i="1">
                            <a:latin typeface="Cambria Math" panose="02040503050406030204" pitchFamily="18" charset="0"/>
                          </a:rPr>
                          <m:t> </m:t>
                        </m:r>
                        <m:r>
                          <a:rPr lang="es-CO" sz="1100" b="0" i="1">
                            <a:latin typeface="Cambria Math" panose="02040503050406030204" pitchFamily="18" charset="0"/>
                          </a:rPr>
                          <m:t>𝑟𝑒𝑎𝑙𝑖𝑧𝑎𝑟</m:t>
                        </m:r>
                        <m:r>
                          <a:rPr lang="es-CO" sz="1100" b="0" i="1">
                            <a:latin typeface="Cambria Math" panose="02040503050406030204" pitchFamily="18" charset="0"/>
                          </a:rPr>
                          <m:t> </m:t>
                        </m:r>
                        <m:r>
                          <a:rPr lang="es-CO" sz="1100" b="0" i="1">
                            <a:latin typeface="Cambria Math" panose="02040503050406030204" pitchFamily="18" charset="0"/>
                          </a:rPr>
                          <m:t>𝑒𝑛</m:t>
                        </m:r>
                        <m:r>
                          <a:rPr lang="es-CO" sz="1100" b="0" i="1">
                            <a:latin typeface="Cambria Math" panose="02040503050406030204" pitchFamily="18" charset="0"/>
                          </a:rPr>
                          <m:t> </m:t>
                        </m:r>
                        <m:r>
                          <a:rPr lang="es-CO" sz="1100" b="0" i="1">
                            <a:latin typeface="Cambria Math" panose="02040503050406030204" pitchFamily="18" charset="0"/>
                          </a:rPr>
                          <m:t>𝑒𝑙</m:t>
                        </m:r>
                        <m:r>
                          <a:rPr lang="es-CO" sz="1100" b="0" i="1">
                            <a:latin typeface="Cambria Math" panose="02040503050406030204" pitchFamily="18" charset="0"/>
                          </a:rPr>
                          <m:t> </m:t>
                        </m:r>
                        <m:r>
                          <a:rPr lang="es-CO" sz="1100" b="0" i="1">
                            <a:latin typeface="Cambria Math" panose="02040503050406030204" pitchFamily="18" charset="0"/>
                          </a:rPr>
                          <m:t>𝑝𝑒𝑟𝑖𝑜𝑑𝑜</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2D4D839D-B2E9-4A6E-98F8-1E68CEC518C1}"/>
                </a:ext>
              </a:extLst>
            </xdr:cNvPr>
            <xdr:cNvSpPr txBox="1"/>
          </xdr:nvSpPr>
          <xdr:spPr>
            <a:xfrm>
              <a:off x="4738687" y="4541044"/>
              <a:ext cx="3798094"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𝑎𝑐𝑡𝑖𝑣𝑖𝑑𝑎𝑑𝑒𝑠 𝑒𝑗𝑒𝑐𝑢𝑡𝑎𝑑𝑎𝑠)/(𝑉2 𝑡𝑜𝑡𝑎𝑙 𝑎𝑐𝑡𝑖𝑣𝑖𝑑𝑎𝑑𝑒𝑠 𝑎 𝑟𝑒𝑎𝑙𝑖𝑧𝑎𝑟 𝑒𝑛 𝑒𝑙 𝑝𝑒𝑟𝑖𝑜𝑑𝑜)</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xdr:from>
      <xdr:col>35</xdr:col>
      <xdr:colOff>261938</xdr:colOff>
      <xdr:row>0</xdr:row>
      <xdr:rowOff>214312</xdr:rowOff>
    </xdr:from>
    <xdr:to>
      <xdr:col>37</xdr:col>
      <xdr:colOff>23813</xdr:colOff>
      <xdr:row>2</xdr:row>
      <xdr:rowOff>35717</xdr:rowOff>
    </xdr:to>
    <xdr:sp macro="" textlink="">
      <xdr:nvSpPr>
        <xdr:cNvPr id="5" name="Flecha: hacia abajo 4">
          <a:extLst>
            <a:ext uri="{FF2B5EF4-FFF2-40B4-BE49-F238E27FC236}">
              <a16:creationId xmlns:a16="http://schemas.microsoft.com/office/drawing/2014/main" id="{4F4201BD-35E6-4110-A84B-D2299C657AD1}"/>
            </a:ext>
          </a:extLst>
        </xdr:cNvPr>
        <xdr:cNvSpPr/>
      </xdr:nvSpPr>
      <xdr:spPr bwMode="auto">
        <a:xfrm>
          <a:off x="12370594" y="214312"/>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34.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2" name="Gráfico 3">
          <a:extLst>
            <a:ext uri="{FF2B5EF4-FFF2-40B4-BE49-F238E27FC236}">
              <a16:creationId xmlns:a16="http://schemas.microsoft.com/office/drawing/2014/main" id="{00000000-0008-0000-2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21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12</xdr:col>
      <xdr:colOff>0</xdr:colOff>
      <xdr:row>19</xdr:row>
      <xdr:rowOff>111919</xdr:rowOff>
    </xdr:from>
    <xdr:ext cx="3988593"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2100-000004000000}"/>
                </a:ext>
              </a:extLst>
            </xdr:cNvPr>
            <xdr:cNvSpPr txBox="1"/>
          </xdr:nvSpPr>
          <xdr:spPr>
            <a:xfrm>
              <a:off x="4655344" y="4529138"/>
              <a:ext cx="3988593"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m:t>
                        </m:r>
                        <m:r>
                          <a:rPr lang="es-CO" sz="1100" b="0" i="1">
                            <a:latin typeface="Cambria Math" panose="02040503050406030204" pitchFamily="18" charset="0"/>
                          </a:rPr>
                          <m:t>𝐸𝑗𝑒𝑐𝑢𝑐𝑖</m:t>
                        </m:r>
                        <m:r>
                          <a:rPr lang="es-CO" sz="1100" b="0" i="1">
                            <a:latin typeface="Cambria Math" panose="02040503050406030204" pitchFamily="18" charset="0"/>
                          </a:rPr>
                          <m:t>ó</m:t>
                        </m:r>
                        <m:r>
                          <a:rPr lang="es-CO" sz="1100" b="0" i="1">
                            <a:latin typeface="Cambria Math" panose="02040503050406030204" pitchFamily="18" charset="0"/>
                          </a:rPr>
                          <m:t>𝑛</m:t>
                        </m:r>
                        <m:r>
                          <a:rPr lang="es-CO" sz="1100" b="0" i="1">
                            <a:latin typeface="Cambria Math" panose="02040503050406030204" pitchFamily="18" charset="0"/>
                          </a:rPr>
                          <m:t> </m:t>
                        </m:r>
                        <m:r>
                          <a:rPr lang="es-CO" sz="1100" b="0" i="1">
                            <a:latin typeface="Cambria Math" panose="02040503050406030204" pitchFamily="18" charset="0"/>
                          </a:rPr>
                          <m:t>𝑝𝑟𝑒𝑠𝑢𝑝𝑢𝑒𝑠𝑡𝑜</m:t>
                        </m:r>
                        <m:r>
                          <a:rPr lang="es-CO" sz="1100" b="0" i="1">
                            <a:latin typeface="Cambria Math" panose="02040503050406030204" pitchFamily="18" charset="0"/>
                          </a:rPr>
                          <m:t> </m:t>
                        </m:r>
                        <m:r>
                          <a:rPr lang="es-CO" sz="1100" b="0" i="1">
                            <a:latin typeface="Cambria Math" panose="02040503050406030204" pitchFamily="18" charset="0"/>
                          </a:rPr>
                          <m:t>𝑚𝑎𝑛𝑡𝑒𝑛𝑖𝑚𝑖𝑒𝑛𝑡𝑜</m:t>
                        </m:r>
                        <m:r>
                          <a:rPr lang="es-CO" sz="1100" b="0" i="1">
                            <a:latin typeface="Cambria Math" panose="02040503050406030204" pitchFamily="18" charset="0"/>
                          </a:rPr>
                          <m:t> </m:t>
                        </m:r>
                        <m:r>
                          <a:rPr lang="es-CO" sz="1100" b="0" i="1">
                            <a:latin typeface="Cambria Math" panose="02040503050406030204" pitchFamily="18" charset="0"/>
                          </a:rPr>
                          <m:t>𝑐𝑢𝑜𝑡𝑎</m:t>
                        </m:r>
                        <m:r>
                          <a:rPr lang="es-CO" sz="1100" b="0" i="1">
                            <a:latin typeface="Cambria Math" panose="02040503050406030204" pitchFamily="18" charset="0"/>
                          </a:rPr>
                          <m:t> </m:t>
                        </m:r>
                        <m:r>
                          <a:rPr lang="es-CO" sz="1100" b="0" i="1">
                            <a:latin typeface="Cambria Math" panose="02040503050406030204" pitchFamily="18" charset="0"/>
                          </a:rPr>
                          <m:t>𝑢𝑠𝑢𝑎𝑟𝑖𝑜</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𝑝𝑟𝑒𝑠𝑢𝑝𝑢𝑒𝑠𝑡𝑜</m:t>
                        </m:r>
                        <m:r>
                          <a:rPr lang="es-CO" sz="1100" b="0" i="1">
                            <a:latin typeface="Cambria Math" panose="02040503050406030204" pitchFamily="18" charset="0"/>
                          </a:rPr>
                          <m:t> </m:t>
                        </m:r>
                        <m:r>
                          <a:rPr lang="es-CO" sz="1100" b="0" i="1">
                            <a:latin typeface="Cambria Math" panose="02040503050406030204" pitchFamily="18" charset="0"/>
                          </a:rPr>
                          <m:t>𝑎𝑠𝑖𝑔𝑛𝑎𝑑𝑜</m:t>
                        </m:r>
                        <m:r>
                          <a:rPr lang="es-CO" sz="1100" b="0" i="1">
                            <a:latin typeface="Cambria Math" panose="02040503050406030204" pitchFamily="18" charset="0"/>
                          </a:rPr>
                          <m:t> </m:t>
                        </m:r>
                        <m:r>
                          <a:rPr lang="es-CO" sz="1100" b="0" i="1">
                            <a:latin typeface="Cambria Math" panose="02040503050406030204" pitchFamily="18" charset="0"/>
                          </a:rPr>
                          <m:t>𝑚𝑎𝑛𝑡𝑒𝑛𝑖𝑚𝑖𝑒𝑛𝑡𝑜</m:t>
                        </m:r>
                        <m:r>
                          <a:rPr lang="es-CO" sz="1100" b="0" i="1">
                            <a:latin typeface="Cambria Math" panose="02040503050406030204" pitchFamily="18" charset="0"/>
                          </a:rPr>
                          <m:t> </m:t>
                        </m:r>
                        <m:r>
                          <a:rPr lang="es-CO" sz="1100" b="0" i="1">
                            <a:latin typeface="Cambria Math" panose="02040503050406030204" pitchFamily="18" charset="0"/>
                          </a:rPr>
                          <m:t>𝑐𝑢𝑜𝑡𝑎</m:t>
                        </m:r>
                        <m:r>
                          <a:rPr lang="es-CO" sz="1100" b="0" i="1">
                            <a:latin typeface="Cambria Math" panose="02040503050406030204" pitchFamily="18" charset="0"/>
                          </a:rPr>
                          <m:t> </m:t>
                        </m:r>
                        <m:r>
                          <a:rPr lang="es-CO" sz="1100" b="0" i="1">
                            <a:latin typeface="Cambria Math" panose="02040503050406030204" pitchFamily="18" charset="0"/>
                          </a:rPr>
                          <m:t>𝑢𝑠𝑢𝑎𝑟𝑖𝑜</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16F9C6E8-6279-46FE-9A58-408E7CD0B84D}"/>
                </a:ext>
              </a:extLst>
            </xdr:cNvPr>
            <xdr:cNvSpPr txBox="1"/>
          </xdr:nvSpPr>
          <xdr:spPr>
            <a:xfrm>
              <a:off x="4655344" y="4529138"/>
              <a:ext cx="3988593"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(𝑉1𝐸𝑗𝑒𝑐𝑢𝑐𝑖ó𝑛 𝑝𝑟𝑒𝑠𝑢𝑝𝑢𝑒𝑠𝑡𝑜 𝑚𝑎𝑛𝑡𝑒𝑛𝑖𝑚𝑖𝑒𝑛𝑡𝑜 𝑐𝑢𝑜𝑡𝑎 𝑢𝑠𝑢𝑎𝑟𝑖𝑜)/(𝑉2 𝑝𝑟𝑒𝑠𝑢𝑝𝑢𝑒𝑠𝑡𝑜 𝑎𝑠𝑖𝑔𝑛𝑎𝑑𝑜 𝑚𝑎𝑛𝑡𝑒𝑛𝑖𝑚𝑖𝑒𝑛𝑡𝑜 𝑐𝑢𝑜𝑡𝑎 𝑢𝑠𝑢𝑎𝑟𝑖𝑜)</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xdr:from>
      <xdr:col>35</xdr:col>
      <xdr:colOff>130968</xdr:colOff>
      <xdr:row>0</xdr:row>
      <xdr:rowOff>226219</xdr:rowOff>
    </xdr:from>
    <xdr:to>
      <xdr:col>36</xdr:col>
      <xdr:colOff>250030</xdr:colOff>
      <xdr:row>2</xdr:row>
      <xdr:rowOff>47624</xdr:rowOff>
    </xdr:to>
    <xdr:sp macro="" textlink="">
      <xdr:nvSpPr>
        <xdr:cNvPr id="5" name="Flecha: hacia abajo 4">
          <a:extLst>
            <a:ext uri="{FF2B5EF4-FFF2-40B4-BE49-F238E27FC236}">
              <a16:creationId xmlns:a16="http://schemas.microsoft.com/office/drawing/2014/main" id="{685F5736-0524-431F-B6BC-86C5D09F3979}"/>
            </a:ext>
          </a:extLst>
        </xdr:cNvPr>
        <xdr:cNvSpPr/>
      </xdr:nvSpPr>
      <xdr:spPr bwMode="auto">
        <a:xfrm>
          <a:off x="12239624" y="226219"/>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35.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2" name="Gráfico 3">
          <a:extLst>
            <a:ext uri="{FF2B5EF4-FFF2-40B4-BE49-F238E27FC236}">
              <a16:creationId xmlns:a16="http://schemas.microsoft.com/office/drawing/2014/main" id="{00000000-0008-0000-2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2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14</xdr:col>
      <xdr:colOff>261937</xdr:colOff>
      <xdr:row>19</xdr:row>
      <xdr:rowOff>123825</xdr:rowOff>
    </xdr:from>
    <xdr:ext cx="2566988"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2200-000004000000}"/>
                </a:ext>
              </a:extLst>
            </xdr:cNvPr>
            <xdr:cNvSpPr txBox="1"/>
          </xdr:nvSpPr>
          <xdr:spPr>
            <a:xfrm>
              <a:off x="5586412" y="4552950"/>
              <a:ext cx="2566988"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𝑉𝑖𝑣𝑖𝑒𝑛𝑑𝑎𝑠</m:t>
                        </m:r>
                        <m:r>
                          <a:rPr lang="es-CO" sz="1100" b="0" i="1">
                            <a:latin typeface="Cambria Math" panose="02040503050406030204" pitchFamily="18" charset="0"/>
                          </a:rPr>
                          <m:t> </m:t>
                        </m:r>
                        <m:r>
                          <a:rPr lang="es-CO" sz="1100" b="0" i="1">
                            <a:latin typeface="Cambria Math" panose="02040503050406030204" pitchFamily="18" charset="0"/>
                          </a:rPr>
                          <m:t>𝑑𝑒𝑠𝑜𝑐𝑢𝑝𝑎𝑑𝑎𝑠</m:t>
                        </m:r>
                        <m:r>
                          <a:rPr lang="es-CO" sz="1100" b="0" i="1">
                            <a:latin typeface="Cambria Math" panose="02040503050406030204" pitchFamily="18" charset="0"/>
                          </a:rPr>
                          <m:t> </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𝑇𝑜𝑡𝑎𝑙</m:t>
                        </m:r>
                        <m:r>
                          <a:rPr lang="es-CO" sz="1100" b="0" i="1">
                            <a:latin typeface="Cambria Math" panose="02040503050406030204" pitchFamily="18" charset="0"/>
                          </a:rPr>
                          <m:t> </m:t>
                        </m:r>
                        <m:r>
                          <a:rPr lang="es-CO" sz="1100" b="0" i="1">
                            <a:latin typeface="Cambria Math" panose="02040503050406030204" pitchFamily="18" charset="0"/>
                          </a:rPr>
                          <m:t>𝑑𝑒</m:t>
                        </m:r>
                        <m:r>
                          <a:rPr lang="es-CO" sz="1100" b="0" i="1">
                            <a:latin typeface="Cambria Math" panose="02040503050406030204" pitchFamily="18" charset="0"/>
                          </a:rPr>
                          <m:t> </m:t>
                        </m:r>
                        <m:r>
                          <a:rPr lang="es-CO" sz="1100" b="0" i="1">
                            <a:latin typeface="Cambria Math" panose="02040503050406030204" pitchFamily="18" charset="0"/>
                          </a:rPr>
                          <m:t>𝑉𝑖𝑣𝑖𝑒𝑛𝑑𝑎𝑠</m:t>
                        </m:r>
                        <m:r>
                          <a:rPr lang="es-CO" sz="1100" b="0" i="1">
                            <a:latin typeface="Cambria Math" panose="02040503050406030204" pitchFamily="18" charset="0"/>
                          </a:rPr>
                          <m:t> </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6BA356AD-B556-486A-9606-0BF90E146507}"/>
                </a:ext>
              </a:extLst>
            </xdr:cNvPr>
            <xdr:cNvSpPr txBox="1"/>
          </xdr:nvSpPr>
          <xdr:spPr>
            <a:xfrm>
              <a:off x="5586412" y="4552950"/>
              <a:ext cx="2566988"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𝑉𝑖𝑣𝑖𝑒𝑛𝑑𝑎𝑠 𝑑𝑒𝑠𝑜𝑐𝑢𝑝𝑎𝑑𝑎𝑠 )/(𝑉2 𝑇𝑜𝑡𝑎𝑙 𝑑𝑒 𝑉𝑖𝑣𝑖𝑒𝑛𝑑𝑎𝑠 )</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editAs="oneCell">
    <xdr:from>
      <xdr:col>21</xdr:col>
      <xdr:colOff>166159</xdr:colOff>
      <xdr:row>0</xdr:row>
      <xdr:rowOff>10585</xdr:rowOff>
    </xdr:from>
    <xdr:to>
      <xdr:col>22</xdr:col>
      <xdr:colOff>405342</xdr:colOff>
      <xdr:row>3</xdr:row>
      <xdr:rowOff>105834</xdr:rowOff>
    </xdr:to>
    <xdr:pic>
      <xdr:nvPicPr>
        <xdr:cNvPr id="5" name="Imagen 4">
          <a:extLst>
            <a:ext uri="{FF2B5EF4-FFF2-40B4-BE49-F238E27FC236}">
              <a16:creationId xmlns:a16="http://schemas.microsoft.com/office/drawing/2014/main" id="{00000000-0008-0000-22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twoCellAnchor>
    <xdr:from>
      <xdr:col>36</xdr:col>
      <xdr:colOff>59531</xdr:colOff>
      <xdr:row>0</xdr:row>
      <xdr:rowOff>238125</xdr:rowOff>
    </xdr:from>
    <xdr:to>
      <xdr:col>37</xdr:col>
      <xdr:colOff>178594</xdr:colOff>
      <xdr:row>2</xdr:row>
      <xdr:rowOff>59530</xdr:rowOff>
    </xdr:to>
    <xdr:sp macro="" textlink="">
      <xdr:nvSpPr>
        <xdr:cNvPr id="6" name="Flecha: hacia abajo 5">
          <a:extLst>
            <a:ext uri="{FF2B5EF4-FFF2-40B4-BE49-F238E27FC236}">
              <a16:creationId xmlns:a16="http://schemas.microsoft.com/office/drawing/2014/main" id="{7257DBCB-4981-4428-BEF1-293935C00595}"/>
            </a:ext>
          </a:extLst>
        </xdr:cNvPr>
        <xdr:cNvSpPr/>
      </xdr:nvSpPr>
      <xdr:spPr bwMode="auto">
        <a:xfrm>
          <a:off x="12525375" y="238125"/>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36.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2" name="Gráfico 3">
          <a:extLst>
            <a:ext uri="{FF2B5EF4-FFF2-40B4-BE49-F238E27FC236}">
              <a16:creationId xmlns:a16="http://schemas.microsoft.com/office/drawing/2014/main" id="{00000000-0008-0000-2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23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12</xdr:col>
      <xdr:colOff>71437</xdr:colOff>
      <xdr:row>19</xdr:row>
      <xdr:rowOff>123825</xdr:rowOff>
    </xdr:from>
    <xdr:ext cx="3810000"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2300-000004000000}"/>
                </a:ext>
              </a:extLst>
            </xdr:cNvPr>
            <xdr:cNvSpPr txBox="1"/>
          </xdr:nvSpPr>
          <xdr:spPr>
            <a:xfrm>
              <a:off x="4726781" y="4541044"/>
              <a:ext cx="3810000"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𝑆𝑜𝑙𝑖𝑐𝑖𝑡𝑢𝑑𝑒𝑠</m:t>
                        </m:r>
                        <m:r>
                          <a:rPr lang="es-CO" sz="1100" b="0" i="1">
                            <a:latin typeface="Cambria Math" panose="02040503050406030204" pitchFamily="18" charset="0"/>
                          </a:rPr>
                          <m:t> </m:t>
                        </m:r>
                        <m:r>
                          <a:rPr lang="es-CO" sz="1100" b="0" i="1">
                            <a:latin typeface="Cambria Math" panose="02040503050406030204" pitchFamily="18" charset="0"/>
                          </a:rPr>
                          <m:t>𝑣𝑖𝑣𝑖𝑒𝑛𝑑𝑎</m:t>
                        </m:r>
                        <m:r>
                          <a:rPr lang="es-CO" sz="1100" b="0" i="1">
                            <a:latin typeface="Cambria Math" panose="02040503050406030204" pitchFamily="18" charset="0"/>
                          </a:rPr>
                          <m:t> </m:t>
                        </m:r>
                        <m:r>
                          <a:rPr lang="es-CO" sz="1100" b="0" i="1">
                            <a:latin typeface="Cambria Math" panose="02040503050406030204" pitchFamily="18" charset="0"/>
                          </a:rPr>
                          <m:t>𝑓𝑖𝑠𝑐𝑎𝑙</m:t>
                        </m:r>
                        <m:r>
                          <a:rPr lang="es-CO" sz="1100" b="0" i="1">
                            <a:latin typeface="Cambria Math" panose="02040503050406030204" pitchFamily="18" charset="0"/>
                          </a:rPr>
                          <m:t> </m:t>
                        </m:r>
                        <m:r>
                          <a:rPr lang="es-CO" sz="1100" b="0" i="1">
                            <a:latin typeface="Cambria Math" panose="02040503050406030204" pitchFamily="18" charset="0"/>
                          </a:rPr>
                          <m:t>𝐴𝑡𝑒𝑛𝑑𝑖𝑑𝑎𝑠</m:t>
                        </m:r>
                        <m:r>
                          <a:rPr lang="es-CO" sz="1100" b="0" i="1">
                            <a:latin typeface="Cambria Math" panose="02040503050406030204" pitchFamily="18" charset="0"/>
                          </a:rPr>
                          <m:t>  </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𝑇𝑜𝑡𝑎𝑙</m:t>
                        </m:r>
                        <m:r>
                          <a:rPr lang="es-CO" sz="1100" b="0" i="1">
                            <a:latin typeface="Cambria Math" panose="02040503050406030204" pitchFamily="18" charset="0"/>
                          </a:rPr>
                          <m:t> </m:t>
                        </m:r>
                        <m:r>
                          <a:rPr lang="es-CO" sz="1100" b="0" i="1">
                            <a:latin typeface="Cambria Math" panose="02040503050406030204" pitchFamily="18" charset="0"/>
                          </a:rPr>
                          <m:t>𝑆𝑜𝑙𝑖𝑐𝑖𝑡𝑢𝑑𝑒𝑠</m:t>
                        </m:r>
                        <m:r>
                          <a:rPr lang="es-CO" sz="1100" b="0" i="1">
                            <a:latin typeface="Cambria Math" panose="02040503050406030204" pitchFamily="18" charset="0"/>
                          </a:rPr>
                          <m:t> </m:t>
                        </m:r>
                        <m:r>
                          <a:rPr lang="es-CO" sz="1100" b="0" i="1">
                            <a:latin typeface="Cambria Math" panose="02040503050406030204" pitchFamily="18" charset="0"/>
                          </a:rPr>
                          <m:t>𝑣𝑖𝑣𝑖𝑒𝑛𝑑𝑎</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5BC3F4C8-34C0-4859-9C6D-6E3E5AA6980E}"/>
                </a:ext>
              </a:extLst>
            </xdr:cNvPr>
            <xdr:cNvSpPr txBox="1"/>
          </xdr:nvSpPr>
          <xdr:spPr>
            <a:xfrm>
              <a:off x="4726781" y="4541044"/>
              <a:ext cx="3810000"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𝑆𝑜𝑙𝑖𝑐𝑖𝑡𝑢𝑑𝑒𝑠 𝑣𝑖𝑣𝑖𝑒𝑛𝑑𝑎 𝑓𝑖𝑠𝑐𝑎𝑙 𝐴𝑡𝑒𝑛𝑑𝑖𝑑𝑎𝑠  )/(𝑉2 𝑇𝑜𝑡𝑎𝑙 𝑆𝑜𝑙𝑖𝑐𝑖𝑡𝑢𝑑𝑒𝑠 𝑣𝑖𝑣𝑖𝑒𝑛𝑑𝑎)</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editAs="oneCell">
    <xdr:from>
      <xdr:col>21</xdr:col>
      <xdr:colOff>166159</xdr:colOff>
      <xdr:row>0</xdr:row>
      <xdr:rowOff>10585</xdr:rowOff>
    </xdr:from>
    <xdr:to>
      <xdr:col>22</xdr:col>
      <xdr:colOff>405342</xdr:colOff>
      <xdr:row>3</xdr:row>
      <xdr:rowOff>105834</xdr:rowOff>
    </xdr:to>
    <xdr:pic>
      <xdr:nvPicPr>
        <xdr:cNvPr id="5" name="Imagen 4">
          <a:extLst>
            <a:ext uri="{FF2B5EF4-FFF2-40B4-BE49-F238E27FC236}">
              <a16:creationId xmlns:a16="http://schemas.microsoft.com/office/drawing/2014/main" id="{00000000-0008-0000-23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twoCellAnchor>
    <xdr:from>
      <xdr:col>36</xdr:col>
      <xdr:colOff>107156</xdr:colOff>
      <xdr:row>0</xdr:row>
      <xdr:rowOff>250031</xdr:rowOff>
    </xdr:from>
    <xdr:to>
      <xdr:col>37</xdr:col>
      <xdr:colOff>226219</xdr:colOff>
      <xdr:row>2</xdr:row>
      <xdr:rowOff>71436</xdr:rowOff>
    </xdr:to>
    <xdr:sp macro="" textlink="">
      <xdr:nvSpPr>
        <xdr:cNvPr id="7" name="Flecha: hacia abajo 6">
          <a:extLst>
            <a:ext uri="{FF2B5EF4-FFF2-40B4-BE49-F238E27FC236}">
              <a16:creationId xmlns:a16="http://schemas.microsoft.com/office/drawing/2014/main" id="{AC3A75F8-ED91-49E9-8587-924253DA41B9}"/>
            </a:ext>
          </a:extLst>
        </xdr:cNvPr>
        <xdr:cNvSpPr/>
      </xdr:nvSpPr>
      <xdr:spPr bwMode="auto">
        <a:xfrm>
          <a:off x="12573000" y="250031"/>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37.xml><?xml version="1.0" encoding="utf-8"?>
<xdr:wsDr xmlns:xdr="http://schemas.openxmlformats.org/drawingml/2006/spreadsheetDrawing" xmlns:a="http://schemas.openxmlformats.org/drawingml/2006/main">
  <xdr:twoCellAnchor editAs="absolute">
    <xdr:from>
      <xdr:col>5</xdr:col>
      <xdr:colOff>154783</xdr:colOff>
      <xdr:row>25</xdr:row>
      <xdr:rowOff>121709</xdr:rowOff>
    </xdr:from>
    <xdr:to>
      <xdr:col>23</xdr:col>
      <xdr:colOff>142858</xdr:colOff>
      <xdr:row>37</xdr:row>
      <xdr:rowOff>142874</xdr:rowOff>
    </xdr:to>
    <xdr:graphicFrame macro="">
      <xdr:nvGraphicFramePr>
        <xdr:cNvPr id="2" name="Gráfico 3">
          <a:extLst>
            <a:ext uri="{FF2B5EF4-FFF2-40B4-BE49-F238E27FC236}">
              <a16:creationId xmlns:a16="http://schemas.microsoft.com/office/drawing/2014/main" id="{00000000-0008-0000-2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24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12</xdr:col>
      <xdr:colOff>119061</xdr:colOff>
      <xdr:row>19</xdr:row>
      <xdr:rowOff>123825</xdr:rowOff>
    </xdr:from>
    <xdr:ext cx="3738563"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2400-000004000000}"/>
                </a:ext>
              </a:extLst>
            </xdr:cNvPr>
            <xdr:cNvSpPr txBox="1"/>
          </xdr:nvSpPr>
          <xdr:spPr>
            <a:xfrm>
              <a:off x="4774405" y="4541044"/>
              <a:ext cx="3738563"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𝑉𝑎𝑙𝑜𝑟</m:t>
                        </m:r>
                        <m:r>
                          <a:rPr lang="es-CO" sz="1100" b="0" i="1">
                            <a:latin typeface="Cambria Math" panose="02040503050406030204" pitchFamily="18" charset="0"/>
                          </a:rPr>
                          <m:t> </m:t>
                        </m:r>
                        <m:r>
                          <a:rPr lang="es-CO" sz="1100" b="0" i="1">
                            <a:latin typeface="Cambria Math" panose="02040503050406030204" pitchFamily="18" charset="0"/>
                          </a:rPr>
                          <m:t>𝑑𝑒𝑠𝑐𝑢𝑒𝑛𝑡𝑜</m:t>
                        </m:r>
                        <m:r>
                          <a:rPr lang="es-CO" sz="1100" b="0" i="1">
                            <a:latin typeface="Cambria Math" panose="02040503050406030204" pitchFamily="18" charset="0"/>
                          </a:rPr>
                          <m:t> </m:t>
                        </m:r>
                        <m:r>
                          <a:rPr lang="es-CO" sz="1100" b="0" i="1">
                            <a:latin typeface="Cambria Math" panose="02040503050406030204" pitchFamily="18" charset="0"/>
                          </a:rPr>
                          <m:t>𝑟𝑒𝑎𝑙𝑖𝑧𝑎𝑑𝑜</m:t>
                        </m:r>
                        <m:r>
                          <a:rPr lang="es-CO" sz="1100" b="0" i="1">
                            <a:latin typeface="Cambria Math" panose="02040503050406030204" pitchFamily="18" charset="0"/>
                          </a:rPr>
                          <m:t>    </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𝑉𝑎𝑙𝑜𝑟</m:t>
                        </m:r>
                        <m:r>
                          <a:rPr lang="es-CO" sz="1100" b="0" i="1">
                            <a:latin typeface="Cambria Math" panose="02040503050406030204" pitchFamily="18" charset="0"/>
                          </a:rPr>
                          <m:t> </m:t>
                        </m:r>
                        <m:r>
                          <a:rPr lang="es-CO" sz="1100" b="0" i="1">
                            <a:latin typeface="Cambria Math" panose="02040503050406030204" pitchFamily="18" charset="0"/>
                          </a:rPr>
                          <m:t>𝑑𝑒𝑙</m:t>
                        </m:r>
                        <m:r>
                          <a:rPr lang="es-CO" sz="1100" b="0" i="1">
                            <a:latin typeface="Cambria Math" panose="02040503050406030204" pitchFamily="18" charset="0"/>
                          </a:rPr>
                          <m:t> </m:t>
                        </m:r>
                        <m:r>
                          <a:rPr lang="es-CO" sz="1100" b="0" i="1">
                            <a:latin typeface="Cambria Math" panose="02040503050406030204" pitchFamily="18" charset="0"/>
                          </a:rPr>
                          <m:t>𝑑𝑒𝑠𝑐𝑢𝑒𝑛𝑡𝑜</m:t>
                        </m:r>
                        <m:r>
                          <a:rPr lang="es-CO" sz="1100" b="0" i="1">
                            <a:latin typeface="Cambria Math" panose="02040503050406030204" pitchFamily="18" charset="0"/>
                          </a:rPr>
                          <m:t> </m:t>
                        </m:r>
                        <m:r>
                          <a:rPr lang="es-CO" sz="1100" b="0" i="1">
                            <a:latin typeface="Cambria Math" panose="02040503050406030204" pitchFamily="18" charset="0"/>
                          </a:rPr>
                          <m:t>𝑠𝑜𝑙𝑖𝑐𝑖𝑡𝑎𝑑𝑜</m:t>
                        </m:r>
                        <m:r>
                          <a:rPr lang="es-CO" sz="1100" b="0" i="1">
                            <a:latin typeface="Cambria Math" panose="02040503050406030204" pitchFamily="18" charset="0"/>
                          </a:rPr>
                          <m:t> </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563E11FF-629D-4004-B93D-A371D67E976E}"/>
                </a:ext>
              </a:extLst>
            </xdr:cNvPr>
            <xdr:cNvSpPr txBox="1"/>
          </xdr:nvSpPr>
          <xdr:spPr>
            <a:xfrm>
              <a:off x="4774405" y="4541044"/>
              <a:ext cx="3738563"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𝑉𝑎𝑙𝑜𝑟 𝑑𝑒𝑠𝑐𝑢𝑒𝑛𝑡𝑜 𝑟𝑒𝑎𝑙𝑖𝑧𝑎𝑑𝑜    )/(𝑉2 𝑉𝑎𝑙𝑜𝑟 𝑑𝑒𝑙 𝑑𝑒𝑠𝑐𝑢𝑒𝑛𝑡𝑜 𝑠𝑜𝑙𝑖𝑐𝑖𝑡𝑎𝑑𝑜 )</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xdr:from>
      <xdr:col>36</xdr:col>
      <xdr:colOff>190500</xdr:colOff>
      <xdr:row>0</xdr:row>
      <xdr:rowOff>214313</xdr:rowOff>
    </xdr:from>
    <xdr:to>
      <xdr:col>37</xdr:col>
      <xdr:colOff>226218</xdr:colOff>
      <xdr:row>2</xdr:row>
      <xdr:rowOff>35718</xdr:rowOff>
    </xdr:to>
    <xdr:sp macro="" textlink="">
      <xdr:nvSpPr>
        <xdr:cNvPr id="5" name="Flecha: hacia abajo 4">
          <a:extLst>
            <a:ext uri="{FF2B5EF4-FFF2-40B4-BE49-F238E27FC236}">
              <a16:creationId xmlns:a16="http://schemas.microsoft.com/office/drawing/2014/main" id="{0747D39D-2A0A-4AD0-A5FA-2514B76B4038}"/>
            </a:ext>
          </a:extLst>
        </xdr:cNvPr>
        <xdr:cNvSpPr/>
      </xdr:nvSpPr>
      <xdr:spPr bwMode="auto">
        <a:xfrm>
          <a:off x="12823031" y="214313"/>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38.xml><?xml version="1.0" encoding="utf-8"?>
<xdr:wsDr xmlns:xdr="http://schemas.openxmlformats.org/drawingml/2006/spreadsheetDrawing" xmlns:a="http://schemas.openxmlformats.org/drawingml/2006/main">
  <xdr:twoCellAnchor editAs="absolute">
    <xdr:from>
      <xdr:col>5</xdr:col>
      <xdr:colOff>250031</xdr:colOff>
      <xdr:row>25</xdr:row>
      <xdr:rowOff>121704</xdr:rowOff>
    </xdr:from>
    <xdr:to>
      <xdr:col>23</xdr:col>
      <xdr:colOff>238106</xdr:colOff>
      <xdr:row>37</xdr:row>
      <xdr:rowOff>142869</xdr:rowOff>
    </xdr:to>
    <xdr:graphicFrame macro="">
      <xdr:nvGraphicFramePr>
        <xdr:cNvPr id="2" name="Gráfico 3">
          <a:extLst>
            <a:ext uri="{FF2B5EF4-FFF2-40B4-BE49-F238E27FC236}">
              <a16:creationId xmlns:a16="http://schemas.microsoft.com/office/drawing/2014/main" id="{00000000-0008-0000-2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25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12</xdr:col>
      <xdr:colOff>23812</xdr:colOff>
      <xdr:row>19</xdr:row>
      <xdr:rowOff>123825</xdr:rowOff>
    </xdr:from>
    <xdr:ext cx="3905250"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2500-000004000000}"/>
                </a:ext>
              </a:extLst>
            </xdr:cNvPr>
            <xdr:cNvSpPr txBox="1"/>
          </xdr:nvSpPr>
          <xdr:spPr>
            <a:xfrm>
              <a:off x="4679156" y="4541044"/>
              <a:ext cx="3905250"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𝑉𝑎𝑙𝑜𝑟</m:t>
                        </m:r>
                        <m:r>
                          <a:rPr lang="es-CO" sz="1100" b="0" i="1">
                            <a:latin typeface="Cambria Math" panose="02040503050406030204" pitchFamily="18" charset="0"/>
                          </a:rPr>
                          <m:t> </m:t>
                        </m:r>
                        <m:r>
                          <a:rPr lang="es-CO" sz="1100" b="0" i="1">
                            <a:latin typeface="Cambria Math" panose="02040503050406030204" pitchFamily="18" charset="0"/>
                          </a:rPr>
                          <m:t>𝑝𝑎𝑔𝑎𝑑𝑜</m:t>
                        </m:r>
                        <m:r>
                          <a:rPr lang="es-CO" sz="1100" b="0" i="1">
                            <a:latin typeface="Cambria Math" panose="02040503050406030204" pitchFamily="18" charset="0"/>
                          </a:rPr>
                          <m:t> </m:t>
                        </m:r>
                        <m:r>
                          <a:rPr lang="es-CO" sz="1100" b="0" i="1">
                            <a:latin typeface="Cambria Math" panose="02040503050406030204" pitchFamily="18" charset="0"/>
                          </a:rPr>
                          <m:t>𝑑𝑒𝑙</m:t>
                        </m:r>
                        <m:r>
                          <a:rPr lang="es-CO" sz="1100" b="0" i="1">
                            <a:latin typeface="Cambria Math" panose="02040503050406030204" pitchFamily="18" charset="0"/>
                          </a:rPr>
                          <m:t> </m:t>
                        </m:r>
                        <m:r>
                          <a:rPr lang="es-CO" sz="1100" b="0" i="1">
                            <a:latin typeface="Cambria Math" panose="02040503050406030204" pitchFamily="18" charset="0"/>
                          </a:rPr>
                          <m:t>𝑖𝑚𝑝𝑢𝑒𝑠𝑡𝑜</m:t>
                        </m:r>
                        <m:r>
                          <a:rPr lang="es-CO" sz="1100" b="0" i="1">
                            <a:latin typeface="Cambria Math" panose="02040503050406030204" pitchFamily="18" charset="0"/>
                          </a:rPr>
                          <m:t> </m:t>
                        </m:r>
                        <m:r>
                          <a:rPr lang="es-CO" sz="1100" b="0" i="1">
                            <a:latin typeface="Cambria Math" panose="02040503050406030204" pitchFamily="18" charset="0"/>
                          </a:rPr>
                          <m:t>𝑝𝑟𝑒𝑑𝑖𝑎𝑙</m:t>
                        </m:r>
                        <m:r>
                          <a:rPr lang="es-CO" sz="1100" b="0" i="1">
                            <a:latin typeface="Cambria Math" panose="02040503050406030204" pitchFamily="18" charset="0"/>
                          </a:rPr>
                          <m:t>     </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𝑝𝑟𝑒𝑠𝑢𝑝𝑢𝑒𝑠𝑡𝑜</m:t>
                        </m:r>
                        <m:r>
                          <a:rPr lang="es-CO" sz="1100" b="0" i="1">
                            <a:latin typeface="Cambria Math" panose="02040503050406030204" pitchFamily="18" charset="0"/>
                          </a:rPr>
                          <m:t> </m:t>
                        </m:r>
                        <m:r>
                          <a:rPr lang="es-CO" sz="1100" b="0" i="1">
                            <a:latin typeface="Cambria Math" panose="02040503050406030204" pitchFamily="18" charset="0"/>
                          </a:rPr>
                          <m:t>𝑝𝑟𝑜𝑔𝑟𝑎𝑚𝑎𝑑𝑜</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A8F017EE-5F86-4D05-A47A-884F1677E960}"/>
                </a:ext>
              </a:extLst>
            </xdr:cNvPr>
            <xdr:cNvSpPr txBox="1"/>
          </xdr:nvSpPr>
          <xdr:spPr>
            <a:xfrm>
              <a:off x="4679156" y="4541044"/>
              <a:ext cx="3905250"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𝑉𝑎𝑙𝑜𝑟 𝑝𝑎𝑔𝑎𝑑𝑜 𝑑𝑒𝑙 𝑖𝑚𝑝𝑢𝑒𝑠𝑡𝑜 𝑝𝑟𝑒𝑑𝑖𝑎𝑙     )/(𝑉2 𝑝𝑟𝑒𝑠𝑢𝑝𝑢𝑒𝑠𝑡𝑜 𝑝𝑟𝑜𝑔𝑟𝑎𝑚𝑎𝑑𝑜)</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xdr:from>
      <xdr:col>36</xdr:col>
      <xdr:colOff>47624</xdr:colOff>
      <xdr:row>0</xdr:row>
      <xdr:rowOff>238125</xdr:rowOff>
    </xdr:from>
    <xdr:to>
      <xdr:col>37</xdr:col>
      <xdr:colOff>59531</xdr:colOff>
      <xdr:row>2</xdr:row>
      <xdr:rowOff>59530</xdr:rowOff>
    </xdr:to>
    <xdr:sp macro="" textlink="">
      <xdr:nvSpPr>
        <xdr:cNvPr id="5" name="Flecha: hacia abajo 4">
          <a:extLst>
            <a:ext uri="{FF2B5EF4-FFF2-40B4-BE49-F238E27FC236}">
              <a16:creationId xmlns:a16="http://schemas.microsoft.com/office/drawing/2014/main" id="{A733D747-94E2-40CC-A849-5113E989CC45}"/>
            </a:ext>
          </a:extLst>
        </xdr:cNvPr>
        <xdr:cNvSpPr/>
      </xdr:nvSpPr>
      <xdr:spPr bwMode="auto">
        <a:xfrm>
          <a:off x="12549187" y="238125"/>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39.xml><?xml version="1.0" encoding="utf-8"?>
<xdr:wsDr xmlns:xdr="http://schemas.openxmlformats.org/drawingml/2006/spreadsheetDrawing" xmlns:a="http://schemas.openxmlformats.org/drawingml/2006/main">
  <xdr:twoCellAnchor editAs="absolute">
    <xdr:from>
      <xdr:col>5</xdr:col>
      <xdr:colOff>178595</xdr:colOff>
      <xdr:row>25</xdr:row>
      <xdr:rowOff>121709</xdr:rowOff>
    </xdr:from>
    <xdr:to>
      <xdr:col>23</xdr:col>
      <xdr:colOff>166670</xdr:colOff>
      <xdr:row>37</xdr:row>
      <xdr:rowOff>142874</xdr:rowOff>
    </xdr:to>
    <xdr:graphicFrame macro="">
      <xdr:nvGraphicFramePr>
        <xdr:cNvPr id="2" name="Gráfico 3">
          <a:extLst>
            <a:ext uri="{FF2B5EF4-FFF2-40B4-BE49-F238E27FC236}">
              <a16:creationId xmlns:a16="http://schemas.microsoft.com/office/drawing/2014/main" id="{00000000-0008-0000-2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26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12</xdr:col>
      <xdr:colOff>119061</xdr:colOff>
      <xdr:row>19</xdr:row>
      <xdr:rowOff>123825</xdr:rowOff>
    </xdr:from>
    <xdr:ext cx="3750469"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2600-000004000000}"/>
                </a:ext>
              </a:extLst>
            </xdr:cNvPr>
            <xdr:cNvSpPr txBox="1"/>
          </xdr:nvSpPr>
          <xdr:spPr>
            <a:xfrm>
              <a:off x="4774405" y="4541044"/>
              <a:ext cx="3750469"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𝑣𝑎𝑙𝑜𝑟</m:t>
                        </m:r>
                        <m:r>
                          <a:rPr lang="es-CO" sz="1100" b="0" i="1">
                            <a:latin typeface="Cambria Math" panose="02040503050406030204" pitchFamily="18" charset="0"/>
                          </a:rPr>
                          <m:t> </m:t>
                        </m:r>
                        <m:r>
                          <a:rPr lang="es-CO" sz="1100" b="0" i="1">
                            <a:latin typeface="Cambria Math" panose="02040503050406030204" pitchFamily="18" charset="0"/>
                          </a:rPr>
                          <m:t>𝑝𝑟𝑒𝑠𝑢𝑝𝑢𝑒𝑠𝑡𝑜</m:t>
                        </m:r>
                        <m:r>
                          <a:rPr lang="es-CO" sz="1100" b="0" i="1">
                            <a:latin typeface="Cambria Math" panose="02040503050406030204" pitchFamily="18" charset="0"/>
                          </a:rPr>
                          <m:t> </m:t>
                        </m:r>
                        <m:r>
                          <a:rPr lang="es-CO" sz="1100" b="0" i="1">
                            <a:latin typeface="Cambria Math" panose="02040503050406030204" pitchFamily="18" charset="0"/>
                          </a:rPr>
                          <m:t>𝑒𝑗𝑒𝑐𝑢𝑡𝑎𝑑𝑜</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𝑣𝑎𝑙𝑜𝑟</m:t>
                        </m:r>
                        <m:r>
                          <a:rPr lang="es-CO" sz="1100" b="0" i="1">
                            <a:latin typeface="Cambria Math" panose="02040503050406030204" pitchFamily="18" charset="0"/>
                          </a:rPr>
                          <m:t> </m:t>
                        </m:r>
                        <m:r>
                          <a:rPr lang="es-CO" sz="1100" b="0" i="1">
                            <a:latin typeface="Cambria Math" panose="02040503050406030204" pitchFamily="18" charset="0"/>
                          </a:rPr>
                          <m:t>𝑝𝑟𝑒𝑠𝑢𝑝𝑢𝑒𝑠𝑡𝑜</m:t>
                        </m:r>
                        <m:r>
                          <a:rPr lang="es-CO" sz="1100" b="0" i="1">
                            <a:latin typeface="Cambria Math" panose="02040503050406030204" pitchFamily="18" charset="0"/>
                          </a:rPr>
                          <m:t> </m:t>
                        </m:r>
                        <m:r>
                          <a:rPr lang="es-CO" sz="1100" b="0" i="1">
                            <a:latin typeface="Cambria Math" panose="02040503050406030204" pitchFamily="18" charset="0"/>
                          </a:rPr>
                          <m:t>𝑝𝑟𝑜𝑔𝑟𝑎𝑚𝑎𝑑𝑜</m:t>
                        </m:r>
                        <m:r>
                          <a:rPr lang="es-CO" sz="1100" b="0" i="1">
                            <a:latin typeface="Cambria Math" panose="02040503050406030204" pitchFamily="18" charset="0"/>
                          </a:rPr>
                          <m:t> </m:t>
                        </m:r>
                        <m:r>
                          <a:rPr lang="es-CO" sz="1100" b="0" i="1">
                            <a:latin typeface="Cambria Math" panose="02040503050406030204" pitchFamily="18" charset="0"/>
                          </a:rPr>
                          <m:t>𝑣𝑖𝑔𝑒𝑛𝑐𝑖𝑎</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4154D685-0275-4862-A41F-E0EA63CE160D}"/>
                </a:ext>
              </a:extLst>
            </xdr:cNvPr>
            <xdr:cNvSpPr txBox="1"/>
          </xdr:nvSpPr>
          <xdr:spPr>
            <a:xfrm>
              <a:off x="4774405" y="4541044"/>
              <a:ext cx="3750469"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𝑣𝑎𝑙𝑜𝑟 𝑝𝑟𝑒𝑠𝑢𝑝𝑢𝑒𝑠𝑡𝑜 𝑒𝑗𝑒𝑐𝑢𝑡𝑎𝑑𝑜)/(𝑉2 𝑣𝑎𝑙𝑜𝑟 𝑝𝑟𝑒𝑠𝑢𝑝𝑢𝑒𝑠𝑡𝑜 𝑝𝑟𝑜𝑔𝑟𝑎𝑚𝑎𝑑𝑜 𝑣𝑖𝑔𝑒𝑛𝑐𝑖𝑎)</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xdr:from>
      <xdr:col>36</xdr:col>
      <xdr:colOff>226218</xdr:colOff>
      <xdr:row>0</xdr:row>
      <xdr:rowOff>238125</xdr:rowOff>
    </xdr:from>
    <xdr:to>
      <xdr:col>37</xdr:col>
      <xdr:colOff>250031</xdr:colOff>
      <xdr:row>2</xdr:row>
      <xdr:rowOff>59530</xdr:rowOff>
    </xdr:to>
    <xdr:sp macro="" textlink="">
      <xdr:nvSpPr>
        <xdr:cNvPr id="5" name="Flecha: hacia abajo 4">
          <a:extLst>
            <a:ext uri="{FF2B5EF4-FFF2-40B4-BE49-F238E27FC236}">
              <a16:creationId xmlns:a16="http://schemas.microsoft.com/office/drawing/2014/main" id="{28490413-2B2D-4216-B3AD-C6DF7D98DECB}"/>
            </a:ext>
          </a:extLst>
        </xdr:cNvPr>
        <xdr:cNvSpPr/>
      </xdr:nvSpPr>
      <xdr:spPr bwMode="auto">
        <a:xfrm>
          <a:off x="12882562" y="238125"/>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40.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2" name="Gráfico 3">
          <a:extLst>
            <a:ext uri="{FF2B5EF4-FFF2-40B4-BE49-F238E27FC236}">
              <a16:creationId xmlns:a16="http://schemas.microsoft.com/office/drawing/2014/main" id="{00000000-0008-0000-27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27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12</xdr:col>
      <xdr:colOff>71437</xdr:colOff>
      <xdr:row>19</xdr:row>
      <xdr:rowOff>123825</xdr:rowOff>
    </xdr:from>
    <xdr:ext cx="3821906"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2700-000004000000}"/>
                </a:ext>
              </a:extLst>
            </xdr:cNvPr>
            <xdr:cNvSpPr txBox="1"/>
          </xdr:nvSpPr>
          <xdr:spPr>
            <a:xfrm>
              <a:off x="4726781" y="4541044"/>
              <a:ext cx="3821906"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solidFill>
                              <a:schemeClr val="tx1"/>
                            </a:solidFill>
                            <a:effectLst/>
                            <a:latin typeface="Cambria Math" panose="02040503050406030204" pitchFamily="18" charset="0"/>
                            <a:ea typeface="+mn-ea"/>
                            <a:cs typeface="+mn-cs"/>
                          </a:rPr>
                        </m:ctrlPr>
                      </m:fPr>
                      <m:num>
                        <m:r>
                          <a:rPr lang="es-CO" sz="1100" b="0" i="1">
                            <a:solidFill>
                              <a:schemeClr val="tx1"/>
                            </a:solidFill>
                            <a:effectLst/>
                            <a:latin typeface="Cambria Math" panose="02040503050406030204" pitchFamily="18" charset="0"/>
                            <a:ea typeface="+mn-ea"/>
                            <a:cs typeface="+mn-cs"/>
                          </a:rPr>
                          <m:t>𝑉</m:t>
                        </m:r>
                        <m:r>
                          <a:rPr lang="es-CO" sz="1100" b="0" i="1">
                            <a:solidFill>
                              <a:schemeClr val="tx1"/>
                            </a:solidFill>
                            <a:effectLst/>
                            <a:latin typeface="Cambria Math" panose="02040503050406030204" pitchFamily="18" charset="0"/>
                            <a:ea typeface="+mn-ea"/>
                            <a:cs typeface="+mn-cs"/>
                          </a:rPr>
                          <m:t>1 </m:t>
                        </m:r>
                        <m:r>
                          <a:rPr lang="es-CO" sz="1100" b="0" i="1">
                            <a:solidFill>
                              <a:schemeClr val="tx1"/>
                            </a:solidFill>
                            <a:effectLst/>
                            <a:latin typeface="Cambria Math" panose="02040503050406030204" pitchFamily="18" charset="0"/>
                            <a:ea typeface="+mn-ea"/>
                            <a:cs typeface="+mn-cs"/>
                          </a:rPr>
                          <m:t>𝑣𝑎𝑙𝑜𝑟</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𝑝𝑟𝑒𝑠𝑢𝑝𝑢𝑒𝑠𝑡𝑜</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𝑒𝑗𝑒𝑐𝑢𝑡𝑎𝑑𝑜</m:t>
                        </m:r>
                      </m:num>
                      <m:den>
                        <m:r>
                          <a:rPr lang="es-CO" sz="1100" b="0" i="1">
                            <a:solidFill>
                              <a:schemeClr val="tx1"/>
                            </a:solidFill>
                            <a:effectLst/>
                            <a:latin typeface="Cambria Math" panose="02040503050406030204" pitchFamily="18" charset="0"/>
                            <a:ea typeface="+mn-ea"/>
                            <a:cs typeface="+mn-cs"/>
                          </a:rPr>
                          <m:t>𝑉</m:t>
                        </m:r>
                        <m:r>
                          <a:rPr lang="es-CO" sz="1100" b="0" i="1">
                            <a:solidFill>
                              <a:schemeClr val="tx1"/>
                            </a:solidFill>
                            <a:effectLst/>
                            <a:latin typeface="Cambria Math" panose="02040503050406030204" pitchFamily="18" charset="0"/>
                            <a:ea typeface="+mn-ea"/>
                            <a:cs typeface="+mn-cs"/>
                          </a:rPr>
                          <m:t>2 </m:t>
                        </m:r>
                        <m:r>
                          <a:rPr lang="es-CO" sz="1100" b="0" i="1">
                            <a:solidFill>
                              <a:schemeClr val="tx1"/>
                            </a:solidFill>
                            <a:effectLst/>
                            <a:latin typeface="Cambria Math" panose="02040503050406030204" pitchFamily="18" charset="0"/>
                            <a:ea typeface="+mn-ea"/>
                            <a:cs typeface="+mn-cs"/>
                          </a:rPr>
                          <m:t>𝑣𝑎𝑙𝑜𝑟</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𝑝𝑟𝑒𝑠𝑢𝑝𝑢𝑒𝑠𝑡𝑜</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𝑝𝑟𝑜𝑔𝑟𝑎𝑚𝑎𝑑𝑜</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𝑣𝑖𝑔𝑒𝑛𝑐𝑖𝑎</m:t>
                        </m:r>
                      </m:den>
                    </m:f>
                    <m:r>
                      <a:rPr lang="es-CO" sz="1100" b="0" i="1">
                        <a:solidFill>
                          <a:schemeClr val="tx1"/>
                        </a:solidFill>
                        <a:effectLst/>
                        <a:latin typeface="Cambria Math" panose="02040503050406030204" pitchFamily="18" charset="0"/>
                        <a:ea typeface="+mn-ea"/>
                        <a:cs typeface="+mn-cs"/>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929ECC75-87F8-46E4-8750-D8917B8D8DA4}"/>
                </a:ext>
              </a:extLst>
            </xdr:cNvPr>
            <xdr:cNvSpPr txBox="1"/>
          </xdr:nvSpPr>
          <xdr:spPr>
            <a:xfrm>
              <a:off x="4726781" y="4541044"/>
              <a:ext cx="3821906"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solidFill>
                    <a:schemeClr val="tx1"/>
                  </a:solidFill>
                  <a:effectLst/>
                  <a:latin typeface="+mn-lt"/>
                  <a:ea typeface="+mn-ea"/>
                  <a:cs typeface="+mn-cs"/>
                </a:rPr>
                <a:t>(𝑉1 𝑣𝑎𝑙𝑜𝑟 𝑝𝑟𝑒𝑠𝑢𝑝𝑢𝑒𝑠𝑡𝑜 𝑒𝑗𝑒𝑐𝑢𝑡𝑎𝑑𝑜)/(𝑉2 𝑣𝑎𝑙𝑜𝑟 𝑝𝑟𝑒𝑠𝑢𝑝𝑢𝑒𝑠𝑡𝑜 𝑝𝑟𝑜𝑔𝑟𝑎𝑚𝑎𝑑𝑜 𝑣𝑖𝑔𝑒𝑛𝑐𝑖𝑎)×100</a:t>
              </a:r>
              <a:endParaRPr lang="es-CO" sz="1100"/>
            </a:p>
          </xdr:txBody>
        </xdr:sp>
      </mc:Fallback>
    </mc:AlternateContent>
    <xdr:clientData/>
  </xdr:oneCellAnchor>
  <xdr:twoCellAnchor>
    <xdr:from>
      <xdr:col>36</xdr:col>
      <xdr:colOff>202407</xdr:colOff>
      <xdr:row>0</xdr:row>
      <xdr:rowOff>238125</xdr:rowOff>
    </xdr:from>
    <xdr:to>
      <xdr:col>37</xdr:col>
      <xdr:colOff>238125</xdr:colOff>
      <xdr:row>2</xdr:row>
      <xdr:rowOff>59530</xdr:rowOff>
    </xdr:to>
    <xdr:sp macro="" textlink="">
      <xdr:nvSpPr>
        <xdr:cNvPr id="5" name="Flecha: hacia abajo 4">
          <a:extLst>
            <a:ext uri="{FF2B5EF4-FFF2-40B4-BE49-F238E27FC236}">
              <a16:creationId xmlns:a16="http://schemas.microsoft.com/office/drawing/2014/main" id="{FFE40291-F918-4113-A0FA-148ED3DE973D}"/>
            </a:ext>
          </a:extLst>
        </xdr:cNvPr>
        <xdr:cNvSpPr/>
      </xdr:nvSpPr>
      <xdr:spPr bwMode="auto">
        <a:xfrm>
          <a:off x="12834938" y="238125"/>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41.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2" name="Gráfico 3">
          <a:extLst>
            <a:ext uri="{FF2B5EF4-FFF2-40B4-BE49-F238E27FC236}">
              <a16:creationId xmlns:a16="http://schemas.microsoft.com/office/drawing/2014/main" id="{00000000-0008-0000-2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28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12</xdr:col>
      <xdr:colOff>47625</xdr:colOff>
      <xdr:row>19</xdr:row>
      <xdr:rowOff>123825</xdr:rowOff>
    </xdr:from>
    <xdr:ext cx="3810000"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2800-000004000000}"/>
                </a:ext>
              </a:extLst>
            </xdr:cNvPr>
            <xdr:cNvSpPr txBox="1"/>
          </xdr:nvSpPr>
          <xdr:spPr>
            <a:xfrm>
              <a:off x="4702969" y="4541044"/>
              <a:ext cx="3810000"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solidFill>
                              <a:schemeClr val="tx1"/>
                            </a:solidFill>
                            <a:effectLst/>
                            <a:latin typeface="Cambria Math" panose="02040503050406030204" pitchFamily="18" charset="0"/>
                            <a:ea typeface="+mn-ea"/>
                            <a:cs typeface="+mn-cs"/>
                          </a:rPr>
                        </m:ctrlPr>
                      </m:fPr>
                      <m:num>
                        <m:r>
                          <a:rPr lang="es-CO" sz="1100" b="0" i="1">
                            <a:solidFill>
                              <a:schemeClr val="tx1"/>
                            </a:solidFill>
                            <a:effectLst/>
                            <a:latin typeface="Cambria Math" panose="02040503050406030204" pitchFamily="18" charset="0"/>
                            <a:ea typeface="+mn-ea"/>
                            <a:cs typeface="+mn-cs"/>
                          </a:rPr>
                          <m:t>𝑉</m:t>
                        </m:r>
                        <m:r>
                          <a:rPr lang="es-CO" sz="1100" b="0" i="1">
                            <a:solidFill>
                              <a:schemeClr val="tx1"/>
                            </a:solidFill>
                            <a:effectLst/>
                            <a:latin typeface="Cambria Math" panose="02040503050406030204" pitchFamily="18" charset="0"/>
                            <a:ea typeface="+mn-ea"/>
                            <a:cs typeface="+mn-cs"/>
                          </a:rPr>
                          <m:t>1 </m:t>
                        </m:r>
                        <m:r>
                          <a:rPr lang="es-CO" sz="1100" b="0" i="1">
                            <a:solidFill>
                              <a:schemeClr val="tx1"/>
                            </a:solidFill>
                            <a:effectLst/>
                            <a:latin typeface="Cambria Math" panose="02040503050406030204" pitchFamily="18" charset="0"/>
                            <a:ea typeface="+mn-ea"/>
                            <a:cs typeface="+mn-cs"/>
                          </a:rPr>
                          <m:t>𝑣𝑎𝑙𝑜𝑟</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𝑝𝑟𝑒𝑠𝑢𝑝𝑢𝑒𝑠𝑡𝑜</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𝑒𝑗𝑒𝑐𝑢𝑡𝑎𝑑𝑜</m:t>
                        </m:r>
                      </m:num>
                      <m:den>
                        <m:r>
                          <a:rPr lang="es-CO" sz="1100" b="0" i="1">
                            <a:solidFill>
                              <a:schemeClr val="tx1"/>
                            </a:solidFill>
                            <a:effectLst/>
                            <a:latin typeface="Cambria Math" panose="02040503050406030204" pitchFamily="18" charset="0"/>
                            <a:ea typeface="+mn-ea"/>
                            <a:cs typeface="+mn-cs"/>
                          </a:rPr>
                          <m:t>𝑉</m:t>
                        </m:r>
                        <m:r>
                          <a:rPr lang="es-CO" sz="1100" b="0" i="1">
                            <a:solidFill>
                              <a:schemeClr val="tx1"/>
                            </a:solidFill>
                            <a:effectLst/>
                            <a:latin typeface="Cambria Math" panose="02040503050406030204" pitchFamily="18" charset="0"/>
                            <a:ea typeface="+mn-ea"/>
                            <a:cs typeface="+mn-cs"/>
                          </a:rPr>
                          <m:t>2 </m:t>
                        </m:r>
                        <m:r>
                          <a:rPr lang="es-CO" sz="1100" b="0" i="1">
                            <a:solidFill>
                              <a:schemeClr val="tx1"/>
                            </a:solidFill>
                            <a:effectLst/>
                            <a:latin typeface="Cambria Math" panose="02040503050406030204" pitchFamily="18" charset="0"/>
                            <a:ea typeface="+mn-ea"/>
                            <a:cs typeface="+mn-cs"/>
                          </a:rPr>
                          <m:t>𝑣𝑎𝑙𝑜𝑟</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𝑝𝑟𝑒𝑠𝑢𝑝𝑢𝑒𝑠𝑡𝑜</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𝑝𝑟𝑜𝑔𝑟𝑎𝑚𝑎𝑑𝑜</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𝑣𝑖𝑔𝑒𝑛𝑐𝑖𝑎</m:t>
                        </m:r>
                      </m:den>
                    </m:f>
                    <m:r>
                      <a:rPr lang="es-CO" sz="1100" b="0" i="1">
                        <a:solidFill>
                          <a:schemeClr val="tx1"/>
                        </a:solidFill>
                        <a:effectLst/>
                        <a:latin typeface="Cambria Math" panose="02040503050406030204" pitchFamily="18" charset="0"/>
                        <a:ea typeface="+mn-ea"/>
                        <a:cs typeface="+mn-cs"/>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A5B67FDF-5991-4420-8969-86B35DD952D8}"/>
                </a:ext>
              </a:extLst>
            </xdr:cNvPr>
            <xdr:cNvSpPr txBox="1"/>
          </xdr:nvSpPr>
          <xdr:spPr>
            <a:xfrm>
              <a:off x="4702969" y="4541044"/>
              <a:ext cx="3810000"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solidFill>
                    <a:schemeClr val="tx1"/>
                  </a:solidFill>
                  <a:effectLst/>
                  <a:latin typeface="+mn-lt"/>
                  <a:ea typeface="+mn-ea"/>
                  <a:cs typeface="+mn-cs"/>
                </a:rPr>
                <a:t>(𝑉1 𝑣𝑎𝑙𝑜𝑟 𝑝𝑟𝑒𝑠𝑢𝑝𝑢𝑒𝑠𝑡𝑜 𝑒𝑗𝑒𝑐𝑢𝑡𝑎𝑑𝑜)/(𝑉2 𝑣𝑎𝑙𝑜𝑟 𝑝𝑟𝑒𝑠𝑢𝑝𝑢𝑒𝑠𝑡𝑜 𝑝𝑟𝑜𝑔𝑟𝑎𝑚𝑎𝑑𝑜 𝑣𝑖𝑔𝑒𝑛𝑐𝑖𝑎)×100</a:t>
              </a:r>
              <a:endParaRPr lang="es-CO" sz="1100"/>
            </a:p>
          </xdr:txBody>
        </xdr:sp>
      </mc:Fallback>
    </mc:AlternateContent>
    <xdr:clientData/>
  </xdr:oneCellAnchor>
  <xdr:twoCellAnchor>
    <xdr:from>
      <xdr:col>36</xdr:col>
      <xdr:colOff>71437</xdr:colOff>
      <xdr:row>0</xdr:row>
      <xdr:rowOff>238125</xdr:rowOff>
    </xdr:from>
    <xdr:to>
      <xdr:col>37</xdr:col>
      <xdr:colOff>142875</xdr:colOff>
      <xdr:row>2</xdr:row>
      <xdr:rowOff>59530</xdr:rowOff>
    </xdr:to>
    <xdr:sp macro="" textlink="">
      <xdr:nvSpPr>
        <xdr:cNvPr id="5" name="Flecha: hacia abajo 4">
          <a:extLst>
            <a:ext uri="{FF2B5EF4-FFF2-40B4-BE49-F238E27FC236}">
              <a16:creationId xmlns:a16="http://schemas.microsoft.com/office/drawing/2014/main" id="{A3026DDC-0355-4B2A-86AC-68EE0B5CF2A5}"/>
            </a:ext>
          </a:extLst>
        </xdr:cNvPr>
        <xdr:cNvSpPr/>
      </xdr:nvSpPr>
      <xdr:spPr bwMode="auto">
        <a:xfrm>
          <a:off x="12632531" y="238125"/>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42.xml><?xml version="1.0" encoding="utf-8"?>
<xdr:wsDr xmlns:xdr="http://schemas.openxmlformats.org/drawingml/2006/spreadsheetDrawing" xmlns:a="http://schemas.openxmlformats.org/drawingml/2006/main">
  <xdr:twoCellAnchor editAs="absolute">
    <xdr:from>
      <xdr:col>5</xdr:col>
      <xdr:colOff>142877</xdr:colOff>
      <xdr:row>24</xdr:row>
      <xdr:rowOff>109803</xdr:rowOff>
    </xdr:from>
    <xdr:to>
      <xdr:col>23</xdr:col>
      <xdr:colOff>130952</xdr:colOff>
      <xdr:row>36</xdr:row>
      <xdr:rowOff>95249</xdr:rowOff>
    </xdr:to>
    <xdr:graphicFrame macro="">
      <xdr:nvGraphicFramePr>
        <xdr:cNvPr id="2" name="Gráfico 3">
          <a:extLst>
            <a:ext uri="{FF2B5EF4-FFF2-40B4-BE49-F238E27FC236}">
              <a16:creationId xmlns:a16="http://schemas.microsoft.com/office/drawing/2014/main" id="{00000000-0008-0000-2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29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12</xdr:col>
      <xdr:colOff>35718</xdr:colOff>
      <xdr:row>19</xdr:row>
      <xdr:rowOff>123825</xdr:rowOff>
    </xdr:from>
    <xdr:ext cx="3869532"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2900-000004000000}"/>
                </a:ext>
              </a:extLst>
            </xdr:cNvPr>
            <xdr:cNvSpPr txBox="1"/>
          </xdr:nvSpPr>
          <xdr:spPr>
            <a:xfrm>
              <a:off x="4691062" y="4541044"/>
              <a:ext cx="3869532"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solidFill>
                              <a:schemeClr val="tx1"/>
                            </a:solidFill>
                            <a:effectLst/>
                            <a:latin typeface="Cambria Math" panose="02040503050406030204" pitchFamily="18" charset="0"/>
                            <a:ea typeface="+mn-ea"/>
                            <a:cs typeface="+mn-cs"/>
                          </a:rPr>
                        </m:ctrlPr>
                      </m:fPr>
                      <m:num>
                        <m:r>
                          <a:rPr lang="es-CO" sz="1100" b="0" i="1">
                            <a:solidFill>
                              <a:schemeClr val="tx1"/>
                            </a:solidFill>
                            <a:effectLst/>
                            <a:latin typeface="Cambria Math" panose="02040503050406030204" pitchFamily="18" charset="0"/>
                            <a:ea typeface="+mn-ea"/>
                            <a:cs typeface="+mn-cs"/>
                          </a:rPr>
                          <m:t>𝑉</m:t>
                        </m:r>
                        <m:r>
                          <a:rPr lang="es-CO" sz="1100" b="0" i="1">
                            <a:solidFill>
                              <a:schemeClr val="tx1"/>
                            </a:solidFill>
                            <a:effectLst/>
                            <a:latin typeface="Cambria Math" panose="02040503050406030204" pitchFamily="18" charset="0"/>
                            <a:ea typeface="+mn-ea"/>
                            <a:cs typeface="+mn-cs"/>
                          </a:rPr>
                          <m:t>1 </m:t>
                        </m:r>
                        <m:r>
                          <a:rPr lang="es-CO" sz="1100" b="0" i="1">
                            <a:solidFill>
                              <a:schemeClr val="tx1"/>
                            </a:solidFill>
                            <a:effectLst/>
                            <a:latin typeface="Cambria Math" panose="02040503050406030204" pitchFamily="18" charset="0"/>
                            <a:ea typeface="+mn-ea"/>
                            <a:cs typeface="+mn-cs"/>
                          </a:rPr>
                          <m:t>𝑣𝑎𝑙𝑜𝑟</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𝑝𝑟𝑒𝑠𝑢𝑝𝑢𝑒𝑠𝑡𝑜</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𝑒𝑗𝑒𝑐𝑢𝑡𝑎𝑑𝑜</m:t>
                        </m:r>
                      </m:num>
                      <m:den>
                        <m:r>
                          <a:rPr lang="es-CO" sz="1100" b="0" i="1">
                            <a:solidFill>
                              <a:schemeClr val="tx1"/>
                            </a:solidFill>
                            <a:effectLst/>
                            <a:latin typeface="Cambria Math" panose="02040503050406030204" pitchFamily="18" charset="0"/>
                            <a:ea typeface="+mn-ea"/>
                            <a:cs typeface="+mn-cs"/>
                          </a:rPr>
                          <m:t>𝑉</m:t>
                        </m:r>
                        <m:r>
                          <a:rPr lang="es-CO" sz="1100" b="0" i="1">
                            <a:solidFill>
                              <a:schemeClr val="tx1"/>
                            </a:solidFill>
                            <a:effectLst/>
                            <a:latin typeface="Cambria Math" panose="02040503050406030204" pitchFamily="18" charset="0"/>
                            <a:ea typeface="+mn-ea"/>
                            <a:cs typeface="+mn-cs"/>
                          </a:rPr>
                          <m:t>2 </m:t>
                        </m:r>
                        <m:r>
                          <a:rPr lang="es-CO" sz="1100" b="0" i="1">
                            <a:solidFill>
                              <a:schemeClr val="tx1"/>
                            </a:solidFill>
                            <a:effectLst/>
                            <a:latin typeface="Cambria Math" panose="02040503050406030204" pitchFamily="18" charset="0"/>
                            <a:ea typeface="+mn-ea"/>
                            <a:cs typeface="+mn-cs"/>
                          </a:rPr>
                          <m:t>𝑣𝑎𝑙𝑜𝑟</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𝑝𝑟𝑒𝑠𝑢𝑝𝑢𝑒𝑠𝑡𝑜</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𝑝𝑟𝑜𝑔𝑟𝑎𝑚𝑎𝑑𝑜</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𝑣𝑖𝑔𝑒𝑛𝑐𝑖𝑎</m:t>
                        </m:r>
                      </m:den>
                    </m:f>
                    <m:r>
                      <a:rPr lang="es-CO" sz="1100" b="0" i="1">
                        <a:solidFill>
                          <a:schemeClr val="tx1"/>
                        </a:solidFill>
                        <a:effectLst/>
                        <a:latin typeface="Cambria Math" panose="02040503050406030204" pitchFamily="18" charset="0"/>
                        <a:ea typeface="+mn-ea"/>
                        <a:cs typeface="+mn-cs"/>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6D9E785C-2F16-491A-9FD2-C984FD796194}"/>
                </a:ext>
              </a:extLst>
            </xdr:cNvPr>
            <xdr:cNvSpPr txBox="1"/>
          </xdr:nvSpPr>
          <xdr:spPr>
            <a:xfrm>
              <a:off x="4691062" y="4541044"/>
              <a:ext cx="3869532"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solidFill>
                    <a:schemeClr val="tx1"/>
                  </a:solidFill>
                  <a:effectLst/>
                  <a:latin typeface="+mn-lt"/>
                  <a:ea typeface="+mn-ea"/>
                  <a:cs typeface="+mn-cs"/>
                </a:rPr>
                <a:t>(𝑉1 𝑣𝑎𝑙𝑜𝑟 𝑝𝑟𝑒𝑠𝑢𝑝𝑢𝑒𝑠𝑡𝑜 𝑒𝑗𝑒𝑐𝑢𝑡𝑎𝑑𝑜)/(𝑉2 𝑣𝑎𝑙𝑜𝑟 𝑝𝑟𝑒𝑠𝑢𝑝𝑢𝑒𝑠𝑡𝑜 𝑝𝑟𝑜𝑔𝑟𝑎𝑚𝑎𝑑𝑜 𝑣𝑖𝑔𝑒𝑛𝑐𝑖𝑎)×100</a:t>
              </a:r>
              <a:endParaRPr lang="es-CO" sz="1100"/>
            </a:p>
          </xdr:txBody>
        </xdr:sp>
      </mc:Fallback>
    </mc:AlternateContent>
    <xdr:clientData/>
  </xdr:oneCellAnchor>
  <xdr:twoCellAnchor>
    <xdr:from>
      <xdr:col>36</xdr:col>
      <xdr:colOff>154781</xdr:colOff>
      <xdr:row>1</xdr:row>
      <xdr:rowOff>-1</xdr:rowOff>
    </xdr:from>
    <xdr:to>
      <xdr:col>37</xdr:col>
      <xdr:colOff>273844</xdr:colOff>
      <xdr:row>2</xdr:row>
      <xdr:rowOff>83342</xdr:rowOff>
    </xdr:to>
    <xdr:sp macro="" textlink="">
      <xdr:nvSpPr>
        <xdr:cNvPr id="5" name="Flecha: hacia abajo 4">
          <a:extLst>
            <a:ext uri="{FF2B5EF4-FFF2-40B4-BE49-F238E27FC236}">
              <a16:creationId xmlns:a16="http://schemas.microsoft.com/office/drawing/2014/main" id="{1A596E7F-D719-49EE-9D50-6E534D323ACB}"/>
            </a:ext>
          </a:extLst>
        </xdr:cNvPr>
        <xdr:cNvSpPr/>
      </xdr:nvSpPr>
      <xdr:spPr bwMode="auto">
        <a:xfrm>
          <a:off x="12620625" y="261937"/>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43.xml><?xml version="1.0" encoding="utf-8"?>
<xdr:wsDr xmlns:xdr="http://schemas.openxmlformats.org/drawingml/2006/spreadsheetDrawing" xmlns:a="http://schemas.openxmlformats.org/drawingml/2006/main">
  <xdr:twoCellAnchor editAs="absolute">
    <xdr:from>
      <xdr:col>5</xdr:col>
      <xdr:colOff>202409</xdr:colOff>
      <xdr:row>25</xdr:row>
      <xdr:rowOff>193147</xdr:rowOff>
    </xdr:from>
    <xdr:to>
      <xdr:col>23</xdr:col>
      <xdr:colOff>190484</xdr:colOff>
      <xdr:row>37</xdr:row>
      <xdr:rowOff>214312</xdr:rowOff>
    </xdr:to>
    <xdr:graphicFrame macro="">
      <xdr:nvGraphicFramePr>
        <xdr:cNvPr id="2" name="Gráfico 3">
          <a:extLst>
            <a:ext uri="{FF2B5EF4-FFF2-40B4-BE49-F238E27FC236}">
              <a16:creationId xmlns:a16="http://schemas.microsoft.com/office/drawing/2014/main" id="{00000000-0008-0000-2A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2A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12</xdr:col>
      <xdr:colOff>83343</xdr:colOff>
      <xdr:row>19</xdr:row>
      <xdr:rowOff>123825</xdr:rowOff>
    </xdr:from>
    <xdr:ext cx="3762375"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2A00-000004000000}"/>
                </a:ext>
              </a:extLst>
            </xdr:cNvPr>
            <xdr:cNvSpPr txBox="1"/>
          </xdr:nvSpPr>
          <xdr:spPr>
            <a:xfrm>
              <a:off x="4738687" y="4541044"/>
              <a:ext cx="3762375"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solidFill>
                              <a:schemeClr val="tx1"/>
                            </a:solidFill>
                            <a:effectLst/>
                            <a:latin typeface="Cambria Math" panose="02040503050406030204" pitchFamily="18" charset="0"/>
                            <a:ea typeface="+mn-ea"/>
                            <a:cs typeface="+mn-cs"/>
                          </a:rPr>
                        </m:ctrlPr>
                      </m:fPr>
                      <m:num>
                        <m:r>
                          <a:rPr lang="es-CO" sz="1100" b="0" i="1">
                            <a:solidFill>
                              <a:schemeClr val="tx1"/>
                            </a:solidFill>
                            <a:effectLst/>
                            <a:latin typeface="Cambria Math" panose="02040503050406030204" pitchFamily="18" charset="0"/>
                            <a:ea typeface="+mn-ea"/>
                            <a:cs typeface="+mn-cs"/>
                          </a:rPr>
                          <m:t>𝑉</m:t>
                        </m:r>
                        <m:r>
                          <a:rPr lang="es-CO" sz="1100" b="0" i="1">
                            <a:solidFill>
                              <a:schemeClr val="tx1"/>
                            </a:solidFill>
                            <a:effectLst/>
                            <a:latin typeface="Cambria Math" panose="02040503050406030204" pitchFamily="18" charset="0"/>
                            <a:ea typeface="+mn-ea"/>
                            <a:cs typeface="+mn-cs"/>
                          </a:rPr>
                          <m:t>1 </m:t>
                        </m:r>
                        <m:r>
                          <a:rPr lang="es-CO" sz="1100" b="0" i="1">
                            <a:solidFill>
                              <a:schemeClr val="tx1"/>
                            </a:solidFill>
                            <a:effectLst/>
                            <a:latin typeface="Cambria Math" panose="02040503050406030204" pitchFamily="18" charset="0"/>
                            <a:ea typeface="+mn-ea"/>
                            <a:cs typeface="+mn-cs"/>
                          </a:rPr>
                          <m:t>𝑣𝑎𝑙𝑜𝑟</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𝑝𝑟𝑒𝑠𝑢𝑝𝑢𝑒𝑠𝑡𝑜</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𝑒𝑗𝑒𝑐𝑢𝑡𝑎𝑑𝑜</m:t>
                        </m:r>
                      </m:num>
                      <m:den>
                        <m:r>
                          <a:rPr lang="es-CO" sz="1100" b="0" i="1">
                            <a:solidFill>
                              <a:schemeClr val="tx1"/>
                            </a:solidFill>
                            <a:effectLst/>
                            <a:latin typeface="Cambria Math" panose="02040503050406030204" pitchFamily="18" charset="0"/>
                            <a:ea typeface="+mn-ea"/>
                            <a:cs typeface="+mn-cs"/>
                          </a:rPr>
                          <m:t>𝑉</m:t>
                        </m:r>
                        <m:r>
                          <a:rPr lang="es-CO" sz="1100" b="0" i="1">
                            <a:solidFill>
                              <a:schemeClr val="tx1"/>
                            </a:solidFill>
                            <a:effectLst/>
                            <a:latin typeface="Cambria Math" panose="02040503050406030204" pitchFamily="18" charset="0"/>
                            <a:ea typeface="+mn-ea"/>
                            <a:cs typeface="+mn-cs"/>
                          </a:rPr>
                          <m:t>2 </m:t>
                        </m:r>
                        <m:r>
                          <a:rPr lang="es-CO" sz="1100" b="0" i="1">
                            <a:solidFill>
                              <a:schemeClr val="tx1"/>
                            </a:solidFill>
                            <a:effectLst/>
                            <a:latin typeface="Cambria Math" panose="02040503050406030204" pitchFamily="18" charset="0"/>
                            <a:ea typeface="+mn-ea"/>
                            <a:cs typeface="+mn-cs"/>
                          </a:rPr>
                          <m:t>𝑣𝑎𝑙𝑜𝑟</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𝑝𝑟𝑒𝑠𝑢𝑝𝑢𝑒𝑠𝑡𝑜</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𝑝𝑟𝑜𝑔𝑟𝑎𝑚𝑎𝑑𝑜</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𝑣𝑖𝑔𝑒𝑛𝑐𝑖𝑎</m:t>
                        </m:r>
                      </m:den>
                    </m:f>
                    <m:r>
                      <a:rPr lang="es-CO" sz="1100" b="0" i="1">
                        <a:solidFill>
                          <a:schemeClr val="tx1"/>
                        </a:solidFill>
                        <a:effectLst/>
                        <a:latin typeface="Cambria Math" panose="02040503050406030204" pitchFamily="18" charset="0"/>
                        <a:ea typeface="+mn-ea"/>
                        <a:cs typeface="+mn-cs"/>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234859CF-ECF7-4B65-8315-CAA2DF54E358}"/>
                </a:ext>
              </a:extLst>
            </xdr:cNvPr>
            <xdr:cNvSpPr txBox="1"/>
          </xdr:nvSpPr>
          <xdr:spPr>
            <a:xfrm>
              <a:off x="4738687" y="4541044"/>
              <a:ext cx="3762375"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solidFill>
                    <a:schemeClr val="tx1"/>
                  </a:solidFill>
                  <a:effectLst/>
                  <a:latin typeface="+mn-lt"/>
                  <a:ea typeface="+mn-ea"/>
                  <a:cs typeface="+mn-cs"/>
                </a:rPr>
                <a:t>(𝑉1 𝑣𝑎𝑙𝑜𝑟 𝑝𝑟𝑒𝑠𝑢𝑝𝑢𝑒𝑠𝑡𝑜 𝑒𝑗𝑒𝑐𝑢𝑡𝑎𝑑𝑜)/(𝑉2 𝑣𝑎𝑙𝑜𝑟 𝑝𝑟𝑒𝑠𝑢𝑝𝑢𝑒𝑠𝑡𝑜 𝑝𝑟𝑜𝑔𝑟𝑎𝑚𝑎𝑑𝑜 𝑣𝑖𝑔𝑒𝑛𝑐𝑖𝑎)×100</a:t>
              </a:r>
              <a:endParaRPr lang="es-CO" sz="1100"/>
            </a:p>
          </xdr:txBody>
        </xdr:sp>
      </mc:Fallback>
    </mc:AlternateContent>
    <xdr:clientData/>
  </xdr:oneCellAnchor>
  <xdr:twoCellAnchor>
    <xdr:from>
      <xdr:col>35</xdr:col>
      <xdr:colOff>226219</xdr:colOff>
      <xdr:row>0</xdr:row>
      <xdr:rowOff>250032</xdr:rowOff>
    </xdr:from>
    <xdr:to>
      <xdr:col>36</xdr:col>
      <xdr:colOff>345281</xdr:colOff>
      <xdr:row>2</xdr:row>
      <xdr:rowOff>71437</xdr:rowOff>
    </xdr:to>
    <xdr:sp macro="" textlink="">
      <xdr:nvSpPr>
        <xdr:cNvPr id="5" name="Flecha: hacia abajo 4">
          <a:extLst>
            <a:ext uri="{FF2B5EF4-FFF2-40B4-BE49-F238E27FC236}">
              <a16:creationId xmlns:a16="http://schemas.microsoft.com/office/drawing/2014/main" id="{6668F409-7094-4529-AFFC-C9A0D151111F}"/>
            </a:ext>
          </a:extLst>
        </xdr:cNvPr>
        <xdr:cNvSpPr/>
      </xdr:nvSpPr>
      <xdr:spPr bwMode="auto">
        <a:xfrm>
          <a:off x="12334875" y="250032"/>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44.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2" name="Gráfico 3">
          <a:extLst>
            <a:ext uri="{FF2B5EF4-FFF2-40B4-BE49-F238E27FC236}">
              <a16:creationId xmlns:a16="http://schemas.microsoft.com/office/drawing/2014/main" id="{00000000-0008-0000-2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2B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13</xdr:col>
      <xdr:colOff>35718</xdr:colOff>
      <xdr:row>19</xdr:row>
      <xdr:rowOff>123825</xdr:rowOff>
    </xdr:from>
    <xdr:ext cx="3607594"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2B00-000004000000}"/>
                </a:ext>
              </a:extLst>
            </xdr:cNvPr>
            <xdr:cNvSpPr txBox="1"/>
          </xdr:nvSpPr>
          <xdr:spPr>
            <a:xfrm>
              <a:off x="4869656" y="4541044"/>
              <a:ext cx="3607594"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𝑐𝑎𝑟𝑡𝑒𝑟𝑎</m:t>
                        </m:r>
                        <m:r>
                          <a:rPr lang="es-CO" sz="1100" b="0" i="1">
                            <a:latin typeface="Cambria Math" panose="02040503050406030204" pitchFamily="18" charset="0"/>
                          </a:rPr>
                          <m:t> </m:t>
                        </m:r>
                        <m:r>
                          <a:rPr lang="es-CO" sz="1100" b="0" i="1">
                            <a:latin typeface="Cambria Math" panose="02040503050406030204" pitchFamily="18" charset="0"/>
                          </a:rPr>
                          <m:t>𝑟𝑒𝑐𝑢𝑝𝑒𝑟𝑎𝑑𝑎</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𝑉𝑎𝑙𝑜𝑟</m:t>
                        </m:r>
                        <m:r>
                          <a:rPr lang="es-CO" sz="1100" b="0" i="1">
                            <a:latin typeface="Cambria Math" panose="02040503050406030204" pitchFamily="18" charset="0"/>
                          </a:rPr>
                          <m:t> </m:t>
                        </m:r>
                        <m:r>
                          <a:rPr lang="es-CO" sz="1100" b="0" i="1">
                            <a:latin typeface="Cambria Math" panose="02040503050406030204" pitchFamily="18" charset="0"/>
                          </a:rPr>
                          <m:t>𝑐𝑎𝑟𝑡𝑒𝑟𝑎</m:t>
                        </m:r>
                        <m:r>
                          <a:rPr lang="es-CO" sz="1100" b="0" i="1">
                            <a:latin typeface="Cambria Math" panose="02040503050406030204" pitchFamily="18" charset="0"/>
                          </a:rPr>
                          <m:t> </m:t>
                        </m:r>
                        <m:r>
                          <a:rPr lang="es-CO" sz="1100" b="0" i="1">
                            <a:latin typeface="Cambria Math" panose="02040503050406030204" pitchFamily="18" charset="0"/>
                          </a:rPr>
                          <m:t>𝑔𝑒𝑛𝑒𝑟𝑎𝑑𝑎</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1FD06120-6305-4F10-A1AC-9BB9BD25386A}"/>
                </a:ext>
              </a:extLst>
            </xdr:cNvPr>
            <xdr:cNvSpPr txBox="1"/>
          </xdr:nvSpPr>
          <xdr:spPr>
            <a:xfrm>
              <a:off x="4869656" y="4541044"/>
              <a:ext cx="3607594"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𝑐𝑎𝑟𝑡𝑒𝑟𝑎 𝑟𝑒𝑐𝑢𝑝𝑒𝑟𝑎𝑑𝑎)/(𝑉2 𝑉𝑎𝑙𝑜𝑟 𝑐𝑎𝑟𝑡𝑒𝑟𝑎 𝑔𝑒𝑛𝑒𝑟𝑎𝑑𝑎)</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xdr:from>
      <xdr:col>36</xdr:col>
      <xdr:colOff>261937</xdr:colOff>
      <xdr:row>0</xdr:row>
      <xdr:rowOff>226219</xdr:rowOff>
    </xdr:from>
    <xdr:to>
      <xdr:col>37</xdr:col>
      <xdr:colOff>250030</xdr:colOff>
      <xdr:row>2</xdr:row>
      <xdr:rowOff>47624</xdr:rowOff>
    </xdr:to>
    <xdr:sp macro="" textlink="">
      <xdr:nvSpPr>
        <xdr:cNvPr id="5" name="Flecha: hacia abajo 4">
          <a:extLst>
            <a:ext uri="{FF2B5EF4-FFF2-40B4-BE49-F238E27FC236}">
              <a16:creationId xmlns:a16="http://schemas.microsoft.com/office/drawing/2014/main" id="{0A173D07-794C-442A-BDA3-8639BB67EB98}"/>
            </a:ext>
          </a:extLst>
        </xdr:cNvPr>
        <xdr:cNvSpPr/>
      </xdr:nvSpPr>
      <xdr:spPr bwMode="auto">
        <a:xfrm>
          <a:off x="12989718" y="226219"/>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45.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2" name="Gráfico 3">
          <a:extLst>
            <a:ext uri="{FF2B5EF4-FFF2-40B4-BE49-F238E27FC236}">
              <a16:creationId xmlns:a16="http://schemas.microsoft.com/office/drawing/2014/main" id="{00000000-0008-0000-2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2C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13</xdr:col>
      <xdr:colOff>11906</xdr:colOff>
      <xdr:row>19</xdr:row>
      <xdr:rowOff>123825</xdr:rowOff>
    </xdr:from>
    <xdr:ext cx="3643312"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2C00-000004000000}"/>
                </a:ext>
              </a:extLst>
            </xdr:cNvPr>
            <xdr:cNvSpPr txBox="1"/>
          </xdr:nvSpPr>
          <xdr:spPr>
            <a:xfrm>
              <a:off x="4845844" y="4541044"/>
              <a:ext cx="3643312"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𝑣𝑎𝑙𝑜𝑟</m:t>
                        </m:r>
                        <m:r>
                          <a:rPr lang="es-CO" sz="1100" b="0" i="1">
                            <a:latin typeface="Cambria Math" panose="02040503050406030204" pitchFamily="18" charset="0"/>
                          </a:rPr>
                          <m:t> </m:t>
                        </m:r>
                        <m:r>
                          <a:rPr lang="es-CO" sz="1100" b="0" i="1">
                            <a:latin typeface="Cambria Math" panose="02040503050406030204" pitchFamily="18" charset="0"/>
                          </a:rPr>
                          <m:t>𝑐𝑜𝑛𝑡𝑟𝑎𝑡𝑜𝑠</m:t>
                        </m:r>
                        <m:r>
                          <a:rPr lang="es-CO" sz="1100" b="0" i="1">
                            <a:latin typeface="Cambria Math" panose="02040503050406030204" pitchFamily="18" charset="0"/>
                          </a:rPr>
                          <m:t> </m:t>
                        </m:r>
                        <m:r>
                          <a:rPr lang="es-CO" sz="1100" b="0" i="1">
                            <a:latin typeface="Cambria Math" panose="02040503050406030204" pitchFamily="18" charset="0"/>
                          </a:rPr>
                          <m:t>𝑠𝑢𝑠𝑐𝑟𝑖𝑡𝑜𝑠</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𝑣𝑎𝑙𝑜𝑟</m:t>
                        </m:r>
                        <m:r>
                          <a:rPr lang="es-CO" sz="1100" b="0" i="1">
                            <a:latin typeface="Cambria Math" panose="02040503050406030204" pitchFamily="18" charset="0"/>
                          </a:rPr>
                          <m:t> </m:t>
                        </m:r>
                        <m:r>
                          <a:rPr lang="es-CO" sz="1100" b="0" i="1">
                            <a:latin typeface="Cambria Math" panose="02040503050406030204" pitchFamily="18" charset="0"/>
                          </a:rPr>
                          <m:t>𝑝𝑟𝑒𝑠𝑢𝑝𝑢𝑒𝑠𝑡𝑜</m:t>
                        </m:r>
                        <m:r>
                          <a:rPr lang="es-CO" sz="1100" b="0" i="1">
                            <a:latin typeface="Cambria Math" panose="02040503050406030204" pitchFamily="18" charset="0"/>
                          </a:rPr>
                          <m:t> </m:t>
                        </m:r>
                        <m:r>
                          <a:rPr lang="es-CO" sz="1100" b="0" i="1">
                            <a:latin typeface="Cambria Math" panose="02040503050406030204" pitchFamily="18" charset="0"/>
                          </a:rPr>
                          <m:t>𝑎𝑛𝑢𝑎𝑙</m:t>
                        </m:r>
                        <m:r>
                          <a:rPr lang="es-CO" sz="1100" b="0" i="1">
                            <a:latin typeface="Cambria Math" panose="02040503050406030204" pitchFamily="18" charset="0"/>
                          </a:rPr>
                          <m:t> </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1E4387E9-7444-4810-BFC7-314D57A3B4D4}"/>
                </a:ext>
              </a:extLst>
            </xdr:cNvPr>
            <xdr:cNvSpPr txBox="1"/>
          </xdr:nvSpPr>
          <xdr:spPr>
            <a:xfrm>
              <a:off x="4845844" y="4541044"/>
              <a:ext cx="3643312"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𝑣𝑎𝑙𝑜𝑟 𝑐𝑜𝑛𝑡𝑟𝑎𝑡𝑜𝑠 𝑠𝑢𝑠𝑐𝑟𝑖𝑡𝑜𝑠)/(𝑉2 𝑣𝑎𝑙𝑜𝑟 𝑝𝑟𝑒𝑠𝑢𝑝𝑢𝑒𝑠𝑡𝑜 𝑎𝑛𝑢𝑎𝑙 )</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editAs="oneCell">
    <xdr:from>
      <xdr:col>21</xdr:col>
      <xdr:colOff>166159</xdr:colOff>
      <xdr:row>0</xdr:row>
      <xdr:rowOff>10585</xdr:rowOff>
    </xdr:from>
    <xdr:to>
      <xdr:col>22</xdr:col>
      <xdr:colOff>405342</xdr:colOff>
      <xdr:row>3</xdr:row>
      <xdr:rowOff>105834</xdr:rowOff>
    </xdr:to>
    <xdr:pic>
      <xdr:nvPicPr>
        <xdr:cNvPr id="5" name="Imagen 4">
          <a:extLst>
            <a:ext uri="{FF2B5EF4-FFF2-40B4-BE49-F238E27FC236}">
              <a16:creationId xmlns:a16="http://schemas.microsoft.com/office/drawing/2014/main" id="{00000000-0008-0000-2C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twoCellAnchor>
    <xdr:from>
      <xdr:col>36</xdr:col>
      <xdr:colOff>381000</xdr:colOff>
      <xdr:row>0</xdr:row>
      <xdr:rowOff>190500</xdr:rowOff>
    </xdr:from>
    <xdr:to>
      <xdr:col>37</xdr:col>
      <xdr:colOff>321468</xdr:colOff>
      <xdr:row>2</xdr:row>
      <xdr:rowOff>11905</xdr:rowOff>
    </xdr:to>
    <xdr:sp macro="" textlink="">
      <xdr:nvSpPr>
        <xdr:cNvPr id="6" name="Flecha: hacia abajo 5">
          <a:extLst>
            <a:ext uri="{FF2B5EF4-FFF2-40B4-BE49-F238E27FC236}">
              <a16:creationId xmlns:a16="http://schemas.microsoft.com/office/drawing/2014/main" id="{7495B6ED-0951-4A47-B9AF-D35F505095C9}"/>
            </a:ext>
          </a:extLst>
        </xdr:cNvPr>
        <xdr:cNvSpPr/>
      </xdr:nvSpPr>
      <xdr:spPr bwMode="auto">
        <a:xfrm>
          <a:off x="13204031" y="190500"/>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46.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2" name="Gráfico 3">
          <a:extLst>
            <a:ext uri="{FF2B5EF4-FFF2-40B4-BE49-F238E27FC236}">
              <a16:creationId xmlns:a16="http://schemas.microsoft.com/office/drawing/2014/main" id="{00000000-0008-0000-2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2D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12</xdr:col>
      <xdr:colOff>95250</xdr:colOff>
      <xdr:row>19</xdr:row>
      <xdr:rowOff>123825</xdr:rowOff>
    </xdr:from>
    <xdr:ext cx="3833812"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2D00-000004000000}"/>
                </a:ext>
              </a:extLst>
            </xdr:cNvPr>
            <xdr:cNvSpPr txBox="1"/>
          </xdr:nvSpPr>
          <xdr:spPr>
            <a:xfrm>
              <a:off x="4750594" y="4541044"/>
              <a:ext cx="3833812"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𝑝𝑟𝑜𝑐𝑒𝑠𝑜𝑠</m:t>
                        </m:r>
                        <m:r>
                          <a:rPr lang="es-CO" sz="1100" b="0" i="1">
                            <a:latin typeface="Cambria Math" panose="02040503050406030204" pitchFamily="18" charset="0"/>
                          </a:rPr>
                          <m:t> </m:t>
                        </m:r>
                        <m:r>
                          <a:rPr lang="es-CO" sz="1100" b="0" i="1">
                            <a:latin typeface="Cambria Math" panose="02040503050406030204" pitchFamily="18" charset="0"/>
                          </a:rPr>
                          <m:t>𝑐𝑒𝑙𝑒𝑏𝑟𝑎𝑑𝑜𝑠</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𝑡𝑜𝑡𝑎𝑙</m:t>
                        </m:r>
                        <m:r>
                          <a:rPr lang="es-CO" sz="1100" b="0" i="1">
                            <a:latin typeface="Cambria Math" panose="02040503050406030204" pitchFamily="18" charset="0"/>
                          </a:rPr>
                          <m:t> </m:t>
                        </m:r>
                        <m:r>
                          <a:rPr lang="es-CO" sz="1100" b="0" i="1">
                            <a:latin typeface="Cambria Math" panose="02040503050406030204" pitchFamily="18" charset="0"/>
                          </a:rPr>
                          <m:t>𝑝𝑟𝑜𝑐𝑒𝑠𝑜𝑠</m:t>
                        </m:r>
                        <m:r>
                          <a:rPr lang="es-CO" sz="1100" b="0" i="1">
                            <a:latin typeface="Cambria Math" panose="02040503050406030204" pitchFamily="18" charset="0"/>
                          </a:rPr>
                          <m:t> </m:t>
                        </m:r>
                        <m:r>
                          <a:rPr lang="es-CO" sz="1100" b="0" i="1">
                            <a:latin typeface="Cambria Math" panose="02040503050406030204" pitchFamily="18" charset="0"/>
                          </a:rPr>
                          <m:t>𝑖𝑛𝑖𝑐𝑖𝑎𝑑𝑜𝑠</m:t>
                        </m:r>
                        <m:r>
                          <a:rPr lang="es-CO" sz="1100" b="0" i="1">
                            <a:latin typeface="Cambria Math" panose="02040503050406030204" pitchFamily="18" charset="0"/>
                          </a:rPr>
                          <m:t> </m:t>
                        </m:r>
                        <m:r>
                          <a:rPr lang="es-CO" sz="1100" b="0" i="1">
                            <a:latin typeface="Cambria Math" panose="02040503050406030204" pitchFamily="18" charset="0"/>
                          </a:rPr>
                          <m:t>𝑒𝑛</m:t>
                        </m:r>
                        <m:r>
                          <a:rPr lang="es-CO" sz="1100" b="0" i="1">
                            <a:latin typeface="Cambria Math" panose="02040503050406030204" pitchFamily="18" charset="0"/>
                          </a:rPr>
                          <m:t> </m:t>
                        </m:r>
                        <m:r>
                          <a:rPr lang="es-CO" sz="1100" b="0" i="1">
                            <a:latin typeface="Cambria Math" panose="02040503050406030204" pitchFamily="18" charset="0"/>
                          </a:rPr>
                          <m:t>𝑒𝑙</m:t>
                        </m:r>
                        <m:r>
                          <a:rPr lang="es-CO" sz="1100" b="0" i="1">
                            <a:latin typeface="Cambria Math" panose="02040503050406030204" pitchFamily="18" charset="0"/>
                          </a:rPr>
                          <m:t> </m:t>
                        </m:r>
                        <m:r>
                          <a:rPr lang="es-CO" sz="1100" b="0" i="1">
                            <a:latin typeface="Cambria Math" panose="02040503050406030204" pitchFamily="18" charset="0"/>
                          </a:rPr>
                          <m:t>𝑝𝑒𝑟𝑖𝑜𝑑𝑜</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4A7C32B9-BF6E-49BC-8032-8FB8AC40E285}"/>
                </a:ext>
              </a:extLst>
            </xdr:cNvPr>
            <xdr:cNvSpPr txBox="1"/>
          </xdr:nvSpPr>
          <xdr:spPr>
            <a:xfrm>
              <a:off x="4750594" y="4541044"/>
              <a:ext cx="3833812"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𝑝𝑟𝑜𝑐𝑒𝑠𝑜𝑠 𝑐𝑒𝑙𝑒𝑏𝑟𝑎𝑑𝑜𝑠)/(𝑉2 𝑡𝑜𝑡𝑎𝑙 𝑝𝑟𝑜𝑐𝑒𝑠𝑜𝑠 𝑖𝑛𝑖𝑐𝑖𝑎𝑑𝑜𝑠 𝑒𝑛 𝑒𝑙 𝑝𝑒𝑟𝑖𝑜𝑑𝑜)</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editAs="oneCell">
    <xdr:from>
      <xdr:col>21</xdr:col>
      <xdr:colOff>166159</xdr:colOff>
      <xdr:row>0</xdr:row>
      <xdr:rowOff>10585</xdr:rowOff>
    </xdr:from>
    <xdr:to>
      <xdr:col>22</xdr:col>
      <xdr:colOff>405342</xdr:colOff>
      <xdr:row>3</xdr:row>
      <xdr:rowOff>105834</xdr:rowOff>
    </xdr:to>
    <xdr:pic>
      <xdr:nvPicPr>
        <xdr:cNvPr id="5" name="Imagen 4">
          <a:extLst>
            <a:ext uri="{FF2B5EF4-FFF2-40B4-BE49-F238E27FC236}">
              <a16:creationId xmlns:a16="http://schemas.microsoft.com/office/drawing/2014/main" id="{00000000-0008-0000-2D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twoCellAnchor>
    <xdr:from>
      <xdr:col>36</xdr:col>
      <xdr:colOff>154780</xdr:colOff>
      <xdr:row>0</xdr:row>
      <xdr:rowOff>250032</xdr:rowOff>
    </xdr:from>
    <xdr:to>
      <xdr:col>37</xdr:col>
      <xdr:colOff>273843</xdr:colOff>
      <xdr:row>2</xdr:row>
      <xdr:rowOff>71437</xdr:rowOff>
    </xdr:to>
    <xdr:sp macro="" textlink="">
      <xdr:nvSpPr>
        <xdr:cNvPr id="6" name="Flecha: hacia abajo 5">
          <a:extLst>
            <a:ext uri="{FF2B5EF4-FFF2-40B4-BE49-F238E27FC236}">
              <a16:creationId xmlns:a16="http://schemas.microsoft.com/office/drawing/2014/main" id="{2B596B03-9B23-4706-A502-39F38B2D9A57}"/>
            </a:ext>
          </a:extLst>
        </xdr:cNvPr>
        <xdr:cNvSpPr/>
      </xdr:nvSpPr>
      <xdr:spPr bwMode="auto">
        <a:xfrm>
          <a:off x="12620624" y="250032"/>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47.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2" name="Gráfico 3">
          <a:extLst>
            <a:ext uri="{FF2B5EF4-FFF2-40B4-BE49-F238E27FC236}">
              <a16:creationId xmlns:a16="http://schemas.microsoft.com/office/drawing/2014/main" id="{00000000-0008-0000-2E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2E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13</xdr:col>
      <xdr:colOff>11906</xdr:colOff>
      <xdr:row>19</xdr:row>
      <xdr:rowOff>123825</xdr:rowOff>
    </xdr:from>
    <xdr:ext cx="3714750"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2E00-000004000000}"/>
                </a:ext>
              </a:extLst>
            </xdr:cNvPr>
            <xdr:cNvSpPr txBox="1"/>
          </xdr:nvSpPr>
          <xdr:spPr>
            <a:xfrm>
              <a:off x="4845844" y="4541044"/>
              <a:ext cx="3714750"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𝑟𝑒𝑞𝑢𝑖𝑠𝑖𝑐𝑖𝑜𝑛𝑒𝑠</m:t>
                        </m:r>
                        <m:r>
                          <a:rPr lang="es-CO" sz="1100" b="0" i="1">
                            <a:latin typeface="Cambria Math" panose="02040503050406030204" pitchFamily="18" charset="0"/>
                          </a:rPr>
                          <m:t> </m:t>
                        </m:r>
                        <m:r>
                          <a:rPr lang="es-CO" sz="1100" b="0" i="1">
                            <a:latin typeface="Cambria Math" panose="02040503050406030204" pitchFamily="18" charset="0"/>
                          </a:rPr>
                          <m:t>𝑟𝑒𝑎𝑙𝑖𝑧𝑎𝑑𝑎𝑠</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𝑇𝑜𝑡𝑎𝑙</m:t>
                        </m:r>
                        <m:r>
                          <a:rPr lang="es-CO" sz="1100" b="0" i="1">
                            <a:latin typeface="Cambria Math" panose="02040503050406030204" pitchFamily="18" charset="0"/>
                          </a:rPr>
                          <m:t> </m:t>
                        </m:r>
                        <m:r>
                          <a:rPr lang="es-CO" sz="1100" b="0" i="1">
                            <a:latin typeface="Cambria Math" panose="02040503050406030204" pitchFamily="18" charset="0"/>
                          </a:rPr>
                          <m:t>𝑟𝑒𝑞𝑢𝑖𝑠𝑖𝑐𝑖𝑜𝑛𝑒𝑠</m:t>
                        </m:r>
                        <m:r>
                          <a:rPr lang="es-CO" sz="1100" b="0" i="1">
                            <a:latin typeface="Cambria Math" panose="02040503050406030204" pitchFamily="18" charset="0"/>
                          </a:rPr>
                          <m:t> </m:t>
                        </m:r>
                        <m:r>
                          <a:rPr lang="es-CO" sz="1100" b="0" i="1">
                            <a:latin typeface="Cambria Math" panose="02040503050406030204" pitchFamily="18" charset="0"/>
                          </a:rPr>
                          <m:t>𝑠𝑜𝑙𝑖𝑐𝑖𝑡𝑎𝑑𝑎𝑠</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AC0B594D-8666-4CB7-A7D3-02402BAEDDC4}"/>
                </a:ext>
              </a:extLst>
            </xdr:cNvPr>
            <xdr:cNvSpPr txBox="1"/>
          </xdr:nvSpPr>
          <xdr:spPr>
            <a:xfrm>
              <a:off x="4845844" y="4541044"/>
              <a:ext cx="3714750"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𝑟𝑒𝑞𝑢𝑖𝑠𝑖𝑐𝑖𝑜𝑛𝑒𝑠 𝑟𝑒𝑎𝑙𝑖𝑧𝑎𝑑𝑎𝑠)/(𝑉2 𝑇𝑜𝑡𝑎𝑙 𝑟𝑒𝑞𝑢𝑖𝑠𝑖𝑐𝑖𝑜𝑛𝑒𝑠 𝑠𝑜𝑙𝑖𝑐𝑖𝑡𝑎𝑑𝑎𝑠)</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xdr:from>
      <xdr:col>36</xdr:col>
      <xdr:colOff>142874</xdr:colOff>
      <xdr:row>0</xdr:row>
      <xdr:rowOff>214313</xdr:rowOff>
    </xdr:from>
    <xdr:to>
      <xdr:col>37</xdr:col>
      <xdr:colOff>261937</xdr:colOff>
      <xdr:row>2</xdr:row>
      <xdr:rowOff>35718</xdr:rowOff>
    </xdr:to>
    <xdr:sp macro="" textlink="">
      <xdr:nvSpPr>
        <xdr:cNvPr id="5" name="Flecha: hacia abajo 4">
          <a:extLst>
            <a:ext uri="{FF2B5EF4-FFF2-40B4-BE49-F238E27FC236}">
              <a16:creationId xmlns:a16="http://schemas.microsoft.com/office/drawing/2014/main" id="{80FB4B03-256E-424F-81D1-A8C43B2FDCB7}"/>
            </a:ext>
          </a:extLst>
        </xdr:cNvPr>
        <xdr:cNvSpPr/>
      </xdr:nvSpPr>
      <xdr:spPr bwMode="auto">
        <a:xfrm>
          <a:off x="12608718" y="214313"/>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48.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2" name="Gráfico 3">
          <a:extLst>
            <a:ext uri="{FF2B5EF4-FFF2-40B4-BE49-F238E27FC236}">
              <a16:creationId xmlns:a16="http://schemas.microsoft.com/office/drawing/2014/main" id="{00000000-0008-0000-2F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2F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12</xdr:col>
      <xdr:colOff>119061</xdr:colOff>
      <xdr:row>19</xdr:row>
      <xdr:rowOff>123825</xdr:rowOff>
    </xdr:from>
    <xdr:ext cx="3762375"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2F00-000004000000}"/>
                </a:ext>
              </a:extLst>
            </xdr:cNvPr>
            <xdr:cNvSpPr txBox="1"/>
          </xdr:nvSpPr>
          <xdr:spPr>
            <a:xfrm>
              <a:off x="4774405" y="4541044"/>
              <a:ext cx="3762375"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𝑣𝑎𝑙𝑜𝑟</m:t>
                        </m:r>
                        <m:r>
                          <a:rPr lang="es-CO" sz="1100" b="0" i="1">
                            <a:latin typeface="Cambria Math" panose="02040503050406030204" pitchFamily="18" charset="0"/>
                          </a:rPr>
                          <m:t> </m:t>
                        </m:r>
                        <m:r>
                          <a:rPr lang="es-CO" sz="1100" b="0" i="1">
                            <a:latin typeface="Cambria Math" panose="02040503050406030204" pitchFamily="18" charset="0"/>
                          </a:rPr>
                          <m:t>𝑒𝑗𝑒𝑐𝑢𝑡𝑎𝑑𝑜</m:t>
                        </m:r>
                        <m:r>
                          <a:rPr lang="es-CO" sz="1100" b="0" i="1">
                            <a:latin typeface="Cambria Math" panose="02040503050406030204" pitchFamily="18" charset="0"/>
                          </a:rPr>
                          <m:t> </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𝑇𝑜𝑡𝑎𝑙</m:t>
                        </m:r>
                        <m:r>
                          <a:rPr lang="es-CO" sz="1100" b="0" i="1">
                            <a:latin typeface="Cambria Math" panose="02040503050406030204" pitchFamily="18" charset="0"/>
                          </a:rPr>
                          <m:t> </m:t>
                        </m:r>
                        <m:r>
                          <a:rPr lang="es-CO" sz="1100" b="0" i="1">
                            <a:latin typeface="Cambria Math" panose="02040503050406030204" pitchFamily="18" charset="0"/>
                          </a:rPr>
                          <m:t>𝑝𝑟𝑒𝑠𝑢𝑝𝑢𝑒𝑠𝑡𝑜</m:t>
                        </m:r>
                        <m:r>
                          <a:rPr lang="es-CO" sz="1100" b="0" i="1">
                            <a:latin typeface="Cambria Math" panose="02040503050406030204" pitchFamily="18" charset="0"/>
                          </a:rPr>
                          <m:t> </m:t>
                        </m:r>
                        <m:r>
                          <a:rPr lang="es-CO" sz="1100" b="0" i="1">
                            <a:latin typeface="Cambria Math" panose="02040503050406030204" pitchFamily="18" charset="0"/>
                          </a:rPr>
                          <m:t>𝑎𝑠𝑖𝑔𝑛𝑎𝑑𝑜</m:t>
                        </m:r>
                        <m:r>
                          <a:rPr lang="es-CO" sz="1100" b="0" i="1">
                            <a:latin typeface="Cambria Math" panose="02040503050406030204" pitchFamily="18" charset="0"/>
                          </a:rPr>
                          <m:t> </m:t>
                        </m:r>
                        <m:r>
                          <a:rPr lang="es-CO" sz="1100" b="0" i="1">
                            <a:latin typeface="Cambria Math" panose="02040503050406030204" pitchFamily="18" charset="0"/>
                          </a:rPr>
                          <m:t>𝑝𝑎𝑟𝑎</m:t>
                        </m:r>
                        <m:r>
                          <a:rPr lang="es-CO" sz="1100" b="0" i="1">
                            <a:latin typeface="Cambria Math" panose="02040503050406030204" pitchFamily="18" charset="0"/>
                          </a:rPr>
                          <m:t> </m:t>
                        </m:r>
                        <m:r>
                          <a:rPr lang="es-CO" sz="1100" b="0" i="1">
                            <a:latin typeface="Cambria Math" panose="02040503050406030204" pitchFamily="18" charset="0"/>
                          </a:rPr>
                          <m:t>𝑙𝑎</m:t>
                        </m:r>
                        <m:r>
                          <a:rPr lang="es-CO" sz="1100" b="0" i="1">
                            <a:latin typeface="Cambria Math" panose="02040503050406030204" pitchFamily="18" charset="0"/>
                          </a:rPr>
                          <m:t> </m:t>
                        </m:r>
                        <m:r>
                          <a:rPr lang="es-CO" sz="1100" b="0" i="1">
                            <a:latin typeface="Cambria Math" panose="02040503050406030204" pitchFamily="18" charset="0"/>
                          </a:rPr>
                          <m:t>𝑣𝑖𝑔𝑒𝑛𝑐𝑖𝑎</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026D76BF-49EB-4B3D-906C-74E1F31943FE}"/>
                </a:ext>
              </a:extLst>
            </xdr:cNvPr>
            <xdr:cNvSpPr txBox="1"/>
          </xdr:nvSpPr>
          <xdr:spPr>
            <a:xfrm>
              <a:off x="4774405" y="4541044"/>
              <a:ext cx="3762375"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𝑣𝑎𝑙𝑜𝑟 𝑒𝑗𝑒𝑐𝑢𝑡𝑎𝑑𝑜 )/(𝑉2 𝑇𝑜𝑡𝑎𝑙 𝑝𝑟𝑒𝑠𝑢𝑝𝑢𝑒𝑠𝑡𝑜 𝑎𝑠𝑖𝑔𝑛𝑎𝑑𝑜 𝑝𝑎𝑟𝑎 𝑙𝑎 𝑣𝑖𝑔𝑒𝑛𝑐𝑖𝑎)</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xdr:from>
      <xdr:col>36</xdr:col>
      <xdr:colOff>107156</xdr:colOff>
      <xdr:row>0</xdr:row>
      <xdr:rowOff>226219</xdr:rowOff>
    </xdr:from>
    <xdr:to>
      <xdr:col>37</xdr:col>
      <xdr:colOff>226219</xdr:colOff>
      <xdr:row>2</xdr:row>
      <xdr:rowOff>47624</xdr:rowOff>
    </xdr:to>
    <xdr:sp macro="" textlink="">
      <xdr:nvSpPr>
        <xdr:cNvPr id="5" name="Flecha: hacia abajo 4">
          <a:extLst>
            <a:ext uri="{FF2B5EF4-FFF2-40B4-BE49-F238E27FC236}">
              <a16:creationId xmlns:a16="http://schemas.microsoft.com/office/drawing/2014/main" id="{2C2EFA58-CB15-4AEE-BB40-FD294C6B66DC}"/>
            </a:ext>
          </a:extLst>
        </xdr:cNvPr>
        <xdr:cNvSpPr/>
      </xdr:nvSpPr>
      <xdr:spPr bwMode="auto">
        <a:xfrm>
          <a:off x="12573000" y="226219"/>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49.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2" name="Gráfico 3">
          <a:extLst>
            <a:ext uri="{FF2B5EF4-FFF2-40B4-BE49-F238E27FC236}">
              <a16:creationId xmlns:a16="http://schemas.microsoft.com/office/drawing/2014/main" id="{00000000-0008-0000-3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30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14</xdr:col>
      <xdr:colOff>261937</xdr:colOff>
      <xdr:row>19</xdr:row>
      <xdr:rowOff>123825</xdr:rowOff>
    </xdr:from>
    <xdr:ext cx="2566988"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3000-000004000000}"/>
                </a:ext>
              </a:extLst>
            </xdr:cNvPr>
            <xdr:cNvSpPr txBox="1"/>
          </xdr:nvSpPr>
          <xdr:spPr>
            <a:xfrm>
              <a:off x="5586412" y="4552950"/>
              <a:ext cx="2566988"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𝑎𝑐𝑡𝑖𝑣𝑖𝑑𝑎𝑑𝑒𝑠</m:t>
                        </m:r>
                        <m:r>
                          <a:rPr lang="es-CO" sz="1100" b="0" i="1">
                            <a:latin typeface="Cambria Math" panose="02040503050406030204" pitchFamily="18" charset="0"/>
                          </a:rPr>
                          <m:t> </m:t>
                        </m:r>
                        <m:r>
                          <a:rPr lang="es-CO" sz="1100" b="0" i="1">
                            <a:latin typeface="Cambria Math" panose="02040503050406030204" pitchFamily="18" charset="0"/>
                          </a:rPr>
                          <m:t>𝑒𝑗𝑒𝑐𝑢𝑡𝑎𝑑𝑎𝑠</m:t>
                        </m:r>
                        <m:r>
                          <a:rPr lang="es-CO" sz="1100" b="0" i="1">
                            <a:latin typeface="Cambria Math" panose="02040503050406030204" pitchFamily="18" charset="0"/>
                          </a:rPr>
                          <m:t> </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𝑡𝑜𝑡𝑎𝑙</m:t>
                        </m:r>
                        <m:r>
                          <a:rPr lang="es-CO" sz="1100" b="0" i="1">
                            <a:latin typeface="Cambria Math" panose="02040503050406030204" pitchFamily="18" charset="0"/>
                          </a:rPr>
                          <m:t> </m:t>
                        </m:r>
                        <m:r>
                          <a:rPr lang="es-CO" sz="1100" b="0" i="1">
                            <a:latin typeface="Cambria Math" panose="02040503050406030204" pitchFamily="18" charset="0"/>
                          </a:rPr>
                          <m:t>𝑎𝑐𝑡𝑖𝑣𝑖𝑑𝑎𝑑𝑒𝑠</m:t>
                        </m:r>
                        <m:r>
                          <a:rPr lang="es-CO" sz="1100" b="0" i="1">
                            <a:latin typeface="Cambria Math" panose="02040503050406030204" pitchFamily="18" charset="0"/>
                          </a:rPr>
                          <m:t> </m:t>
                        </m:r>
                        <m:r>
                          <a:rPr lang="es-CO" sz="1100" b="0" i="1">
                            <a:latin typeface="Cambria Math" panose="02040503050406030204" pitchFamily="18" charset="0"/>
                          </a:rPr>
                          <m:t>𝑝𝑙𝑎𝑛𝑒𝑎𝑑𝑎𝑠</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C1D39DA5-84C4-4EF5-9CEB-B36049C70802}"/>
                </a:ext>
              </a:extLst>
            </xdr:cNvPr>
            <xdr:cNvSpPr txBox="1"/>
          </xdr:nvSpPr>
          <xdr:spPr>
            <a:xfrm>
              <a:off x="5586412" y="4552950"/>
              <a:ext cx="2566988"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𝑎𝑐𝑡𝑖𝑣𝑖𝑑𝑎𝑑𝑒𝑠 𝑒𝑗𝑒𝑐𝑢𝑡𝑎𝑑𝑎𝑠 )/(𝑉2 𝑡𝑜𝑡𝑎𝑙 𝑎𝑐𝑡𝑖𝑣𝑖𝑑𝑎𝑑𝑒𝑠 𝑝𝑙𝑎𝑛𝑒𝑎𝑑𝑎𝑠)</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xdr:from>
      <xdr:col>36</xdr:col>
      <xdr:colOff>95249</xdr:colOff>
      <xdr:row>0</xdr:row>
      <xdr:rowOff>250031</xdr:rowOff>
    </xdr:from>
    <xdr:to>
      <xdr:col>37</xdr:col>
      <xdr:colOff>214312</xdr:colOff>
      <xdr:row>2</xdr:row>
      <xdr:rowOff>71436</xdr:rowOff>
    </xdr:to>
    <xdr:sp macro="" textlink="">
      <xdr:nvSpPr>
        <xdr:cNvPr id="5" name="Flecha: hacia abajo 4">
          <a:extLst>
            <a:ext uri="{FF2B5EF4-FFF2-40B4-BE49-F238E27FC236}">
              <a16:creationId xmlns:a16="http://schemas.microsoft.com/office/drawing/2014/main" id="{31AA3D97-319C-44DD-9BAD-ADFD1ED6DDDC}"/>
            </a:ext>
          </a:extLst>
        </xdr:cNvPr>
        <xdr:cNvSpPr/>
      </xdr:nvSpPr>
      <xdr:spPr bwMode="auto">
        <a:xfrm>
          <a:off x="12561093" y="250031"/>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50.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2" name="Gráfico 3">
          <a:extLst>
            <a:ext uri="{FF2B5EF4-FFF2-40B4-BE49-F238E27FC236}">
              <a16:creationId xmlns:a16="http://schemas.microsoft.com/office/drawing/2014/main" id="{00000000-0008-0000-3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31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13</xdr:col>
      <xdr:colOff>11906</xdr:colOff>
      <xdr:row>19</xdr:row>
      <xdr:rowOff>111919</xdr:rowOff>
    </xdr:from>
    <xdr:ext cx="3643312"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3100-000004000000}"/>
                </a:ext>
              </a:extLst>
            </xdr:cNvPr>
            <xdr:cNvSpPr txBox="1"/>
          </xdr:nvSpPr>
          <xdr:spPr>
            <a:xfrm>
              <a:off x="4845844" y="4529138"/>
              <a:ext cx="3643312"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𝑎𝑐𝑡𝑖𝑣𝑖𝑑𝑎𝑑𝑒𝑠</m:t>
                        </m:r>
                        <m:r>
                          <a:rPr lang="es-CO" sz="1100" b="0" i="1">
                            <a:latin typeface="Cambria Math" panose="02040503050406030204" pitchFamily="18" charset="0"/>
                          </a:rPr>
                          <m:t> </m:t>
                        </m:r>
                        <m:r>
                          <a:rPr lang="es-CO" sz="1100" b="0" i="1">
                            <a:latin typeface="Cambria Math" panose="02040503050406030204" pitchFamily="18" charset="0"/>
                          </a:rPr>
                          <m:t>𝑟𝑒𝑎𝑙𝑖𝑧𝑎𝑑𝑎𝑠</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𝑎𝑐𝑡𝑖𝑣𝑖𝑑𝑎𝑑𝑒𝑠</m:t>
                        </m:r>
                        <m:r>
                          <a:rPr lang="es-CO" sz="1100" b="0" i="1">
                            <a:latin typeface="Cambria Math" panose="02040503050406030204" pitchFamily="18" charset="0"/>
                          </a:rPr>
                          <m:t> </m:t>
                        </m:r>
                        <m:r>
                          <a:rPr lang="es-CO" sz="1100" b="0" i="1">
                            <a:latin typeface="Cambria Math" panose="02040503050406030204" pitchFamily="18" charset="0"/>
                          </a:rPr>
                          <m:t>𝑝𝑟𝑜𝑔𝑟𝑎𝑚𝑎𝑑𝑎𝑠</m:t>
                        </m:r>
                        <m:r>
                          <a:rPr lang="es-CO" sz="1100" b="0" i="1">
                            <a:latin typeface="Cambria Math" panose="02040503050406030204" pitchFamily="18" charset="0"/>
                          </a:rPr>
                          <m:t> </m:t>
                        </m:r>
                        <m:r>
                          <a:rPr lang="es-CO" sz="1100" b="0" i="1">
                            <a:latin typeface="Cambria Math" panose="02040503050406030204" pitchFamily="18" charset="0"/>
                          </a:rPr>
                          <m:t>𝑒𝑛</m:t>
                        </m:r>
                        <m:r>
                          <a:rPr lang="es-CO" sz="1100" b="0" i="1">
                            <a:latin typeface="Cambria Math" panose="02040503050406030204" pitchFamily="18" charset="0"/>
                          </a:rPr>
                          <m:t> </m:t>
                        </m:r>
                        <m:r>
                          <a:rPr lang="es-CO" sz="1100" b="0" i="1">
                            <a:latin typeface="Cambria Math" panose="02040503050406030204" pitchFamily="18" charset="0"/>
                          </a:rPr>
                          <m:t>𝐼𝐶𝐹𝐸</m:t>
                        </m:r>
                        <m:r>
                          <a:rPr lang="es-CO" sz="1100" b="0" i="1">
                            <a:latin typeface="Cambria Math" panose="02040503050406030204" pitchFamily="18" charset="0"/>
                          </a:rPr>
                          <m:t>−</m:t>
                        </m:r>
                        <m:r>
                          <a:rPr lang="es-CO" sz="1100" b="0" i="1">
                            <a:latin typeface="Cambria Math" panose="02040503050406030204" pitchFamily="18" charset="0"/>
                          </a:rPr>
                          <m:t>𝑃</m:t>
                        </m:r>
                        <m:r>
                          <a:rPr lang="es-CO" sz="1100" b="0" i="1">
                            <a:latin typeface="Cambria Math" panose="02040503050406030204" pitchFamily="18" charset="0"/>
                          </a:rPr>
                          <m:t>−121−</m:t>
                        </m:r>
                        <m:r>
                          <a:rPr lang="es-CO" sz="1100" b="0" i="1">
                            <a:latin typeface="Cambria Math" panose="02040503050406030204" pitchFamily="18" charset="0"/>
                          </a:rPr>
                          <m:t>𝑃</m:t>
                        </m:r>
                        <m:r>
                          <a:rPr lang="es-CO" sz="1100" b="0" i="1">
                            <a:latin typeface="Cambria Math" panose="02040503050406030204" pitchFamily="18" charset="0"/>
                          </a:rPr>
                          <m:t>−01</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00000000-0008-0000-3100-000004000000}"/>
                </a:ext>
              </a:extLst>
            </xdr:cNvPr>
            <xdr:cNvSpPr txBox="1"/>
          </xdr:nvSpPr>
          <xdr:spPr>
            <a:xfrm>
              <a:off x="4845844" y="4529138"/>
              <a:ext cx="3643312"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𝑎𝑐𝑡𝑖𝑣𝑖𝑑𝑎𝑑𝑒𝑠 𝑟𝑒𝑎𝑙𝑖𝑧𝑎𝑑𝑎𝑠)/(𝑉2 𝑎𝑐𝑡𝑖𝑣𝑖𝑑𝑎𝑑𝑒𝑠 𝑝𝑟𝑜𝑔𝑟𝑎𝑚𝑎𝑑𝑎𝑠 𝑒𝑛 𝐼𝐶𝐹𝐸-𝑃-121-𝑃-01)</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xdr:from>
      <xdr:col>36</xdr:col>
      <xdr:colOff>23812</xdr:colOff>
      <xdr:row>0</xdr:row>
      <xdr:rowOff>214313</xdr:rowOff>
    </xdr:from>
    <xdr:to>
      <xdr:col>37</xdr:col>
      <xdr:colOff>95250</xdr:colOff>
      <xdr:row>2</xdr:row>
      <xdr:rowOff>35718</xdr:rowOff>
    </xdr:to>
    <xdr:sp macro="" textlink="">
      <xdr:nvSpPr>
        <xdr:cNvPr id="5" name="Flecha: hacia abajo 4">
          <a:extLst>
            <a:ext uri="{FF2B5EF4-FFF2-40B4-BE49-F238E27FC236}">
              <a16:creationId xmlns:a16="http://schemas.microsoft.com/office/drawing/2014/main" id="{846C9869-AC50-48C6-9ABC-2469B6AE3868}"/>
            </a:ext>
          </a:extLst>
        </xdr:cNvPr>
        <xdr:cNvSpPr/>
      </xdr:nvSpPr>
      <xdr:spPr bwMode="auto">
        <a:xfrm>
          <a:off x="12584906" y="214313"/>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51.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2" name="Gráfico 3">
          <a:extLst>
            <a:ext uri="{FF2B5EF4-FFF2-40B4-BE49-F238E27FC236}">
              <a16:creationId xmlns:a16="http://schemas.microsoft.com/office/drawing/2014/main" id="{00000000-0008-0000-3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33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13</xdr:col>
      <xdr:colOff>11906</xdr:colOff>
      <xdr:row>19</xdr:row>
      <xdr:rowOff>123825</xdr:rowOff>
    </xdr:from>
    <xdr:ext cx="3643312"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3300-000004000000}"/>
                </a:ext>
              </a:extLst>
            </xdr:cNvPr>
            <xdr:cNvSpPr txBox="1"/>
          </xdr:nvSpPr>
          <xdr:spPr>
            <a:xfrm>
              <a:off x="4869656" y="4552950"/>
              <a:ext cx="3643312"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solidFill>
                              <a:schemeClr val="tx1"/>
                            </a:solidFill>
                            <a:effectLst/>
                            <a:latin typeface="Cambria Math" panose="02040503050406030204" pitchFamily="18" charset="0"/>
                            <a:ea typeface="+mn-ea"/>
                            <a:cs typeface="+mn-cs"/>
                          </a:rPr>
                        </m:ctrlPr>
                      </m:fPr>
                      <m:num>
                        <m:r>
                          <a:rPr lang="es-CO" sz="1100" b="0" i="1">
                            <a:solidFill>
                              <a:schemeClr val="tx1"/>
                            </a:solidFill>
                            <a:effectLst/>
                            <a:latin typeface="Cambria Math" panose="02040503050406030204" pitchFamily="18" charset="0"/>
                            <a:ea typeface="+mn-ea"/>
                            <a:cs typeface="+mn-cs"/>
                          </a:rPr>
                          <m:t>𝑉</m:t>
                        </m:r>
                        <m:r>
                          <a:rPr lang="es-CO" sz="1100" b="0" i="1">
                            <a:solidFill>
                              <a:schemeClr val="tx1"/>
                            </a:solidFill>
                            <a:effectLst/>
                            <a:latin typeface="Cambria Math" panose="02040503050406030204" pitchFamily="18" charset="0"/>
                            <a:ea typeface="+mn-ea"/>
                            <a:cs typeface="+mn-cs"/>
                          </a:rPr>
                          <m:t>1 </m:t>
                        </m:r>
                        <m:r>
                          <a:rPr lang="es-CO" sz="1100" b="0" i="1">
                            <a:solidFill>
                              <a:schemeClr val="tx1"/>
                            </a:solidFill>
                            <a:effectLst/>
                            <a:latin typeface="Cambria Math" panose="02040503050406030204" pitchFamily="18" charset="0"/>
                            <a:ea typeface="+mn-ea"/>
                            <a:cs typeface="+mn-cs"/>
                          </a:rPr>
                          <m:t>𝑎𝑐𝑡𝑖𝑣𝑖𝑑𝑎𝑑𝑒𝑠</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𝑟𝑒𝑎𝑙𝑖𝑧𝑎𝑑𝑎𝑠</m:t>
                        </m:r>
                      </m:num>
                      <m:den>
                        <m:r>
                          <a:rPr lang="es-CO" sz="1100" b="0" i="1">
                            <a:solidFill>
                              <a:schemeClr val="tx1"/>
                            </a:solidFill>
                            <a:effectLst/>
                            <a:latin typeface="Cambria Math" panose="02040503050406030204" pitchFamily="18" charset="0"/>
                            <a:ea typeface="+mn-ea"/>
                            <a:cs typeface="+mn-cs"/>
                          </a:rPr>
                          <m:t>𝑉</m:t>
                        </m:r>
                        <m:r>
                          <a:rPr lang="es-CO" sz="1100" b="0" i="1">
                            <a:solidFill>
                              <a:schemeClr val="tx1"/>
                            </a:solidFill>
                            <a:effectLst/>
                            <a:latin typeface="Cambria Math" panose="02040503050406030204" pitchFamily="18" charset="0"/>
                            <a:ea typeface="+mn-ea"/>
                            <a:cs typeface="+mn-cs"/>
                          </a:rPr>
                          <m:t>2 </m:t>
                        </m:r>
                        <m:r>
                          <a:rPr lang="es-CO" sz="1100" b="0" i="1">
                            <a:solidFill>
                              <a:schemeClr val="tx1"/>
                            </a:solidFill>
                            <a:effectLst/>
                            <a:latin typeface="Cambria Math" panose="02040503050406030204" pitchFamily="18" charset="0"/>
                            <a:ea typeface="+mn-ea"/>
                            <a:cs typeface="+mn-cs"/>
                          </a:rPr>
                          <m:t>𝑎𝑐𝑡𝑖𝑣𝑖𝑑𝑎𝑑𝑒𝑠</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𝑝𝑟𝑜𝑔𝑟𝑎𝑚𝑎𝑑𝑎𝑠</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𝐼𝐶𝐹𝐸</m:t>
                        </m:r>
                        <m:r>
                          <a:rPr lang="es-CO" sz="1100" b="0" i="1">
                            <a:solidFill>
                              <a:schemeClr val="tx1"/>
                            </a:solidFill>
                            <a:effectLst/>
                            <a:latin typeface="Cambria Math" panose="02040503050406030204" pitchFamily="18" charset="0"/>
                            <a:ea typeface="+mn-ea"/>
                            <a:cs typeface="+mn-cs"/>
                          </a:rPr>
                          <m:t>−</m:t>
                        </m:r>
                        <m:r>
                          <a:rPr lang="es-CO" sz="1100" b="0" i="1">
                            <a:solidFill>
                              <a:schemeClr val="tx1"/>
                            </a:solidFill>
                            <a:effectLst/>
                            <a:latin typeface="Cambria Math" panose="02040503050406030204" pitchFamily="18" charset="0"/>
                            <a:ea typeface="+mn-ea"/>
                            <a:cs typeface="+mn-cs"/>
                          </a:rPr>
                          <m:t>𝑃</m:t>
                        </m:r>
                        <m:r>
                          <a:rPr lang="es-CO" sz="1100" b="0" i="1">
                            <a:solidFill>
                              <a:schemeClr val="tx1"/>
                            </a:solidFill>
                            <a:effectLst/>
                            <a:latin typeface="Cambria Math" panose="02040503050406030204" pitchFamily="18" charset="0"/>
                            <a:ea typeface="+mn-ea"/>
                            <a:cs typeface="+mn-cs"/>
                          </a:rPr>
                          <m:t>−120−</m:t>
                        </m:r>
                        <m:r>
                          <a:rPr lang="es-CO" sz="1100" b="0" i="1">
                            <a:solidFill>
                              <a:schemeClr val="tx1"/>
                            </a:solidFill>
                            <a:effectLst/>
                            <a:latin typeface="Cambria Math" panose="02040503050406030204" pitchFamily="18" charset="0"/>
                            <a:ea typeface="+mn-ea"/>
                            <a:cs typeface="+mn-cs"/>
                          </a:rPr>
                          <m:t>𝐹</m:t>
                        </m:r>
                        <m:r>
                          <a:rPr lang="es-CO" sz="1100" b="0" i="1">
                            <a:solidFill>
                              <a:schemeClr val="tx1"/>
                            </a:solidFill>
                            <a:effectLst/>
                            <a:latin typeface="Cambria Math" panose="02040503050406030204" pitchFamily="18" charset="0"/>
                            <a:ea typeface="+mn-ea"/>
                            <a:cs typeface="+mn-cs"/>
                          </a:rPr>
                          <m:t>−01</m:t>
                        </m:r>
                      </m:den>
                    </m:f>
                    <m:r>
                      <a:rPr lang="es-CO" sz="1100" b="0" i="1">
                        <a:solidFill>
                          <a:schemeClr val="tx1"/>
                        </a:solidFill>
                        <a:effectLst/>
                        <a:latin typeface="Cambria Math" panose="02040503050406030204" pitchFamily="18" charset="0"/>
                        <a:ea typeface="+mn-ea"/>
                        <a:cs typeface="+mn-cs"/>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00000000-0008-0000-3300-000004000000}"/>
                </a:ext>
              </a:extLst>
            </xdr:cNvPr>
            <xdr:cNvSpPr txBox="1"/>
          </xdr:nvSpPr>
          <xdr:spPr>
            <a:xfrm>
              <a:off x="4869656" y="4552950"/>
              <a:ext cx="3643312"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solidFill>
                    <a:schemeClr val="tx1"/>
                  </a:solidFill>
                  <a:effectLst/>
                  <a:latin typeface="Cambria Math" panose="02040503050406030204" pitchFamily="18" charset="0"/>
                  <a:ea typeface="+mn-ea"/>
                  <a:cs typeface="+mn-cs"/>
                </a:rPr>
                <a:t>(𝑉1 𝑎𝑐𝑡𝑖𝑣𝑖𝑑𝑎𝑑𝑒𝑠 𝑟𝑒𝑎𝑙𝑖𝑧𝑎𝑑𝑎𝑠)/(𝑉2 𝑎𝑐𝑡𝑖𝑣𝑖𝑑𝑎𝑑𝑒𝑠 𝑝𝑟𝑜𝑔𝑟𝑎𝑚𝑎𝑑𝑎𝑠 𝐼𝐶𝐹𝐸-𝑃-120-𝐹-01)×100</a:t>
              </a:r>
              <a:endParaRPr lang="es-CO" sz="1100"/>
            </a:p>
          </xdr:txBody>
        </xdr:sp>
      </mc:Fallback>
    </mc:AlternateContent>
    <xdr:clientData/>
  </xdr:oneCellAnchor>
  <xdr:twoCellAnchor>
    <xdr:from>
      <xdr:col>36</xdr:col>
      <xdr:colOff>190500</xdr:colOff>
      <xdr:row>0</xdr:row>
      <xdr:rowOff>250031</xdr:rowOff>
    </xdr:from>
    <xdr:to>
      <xdr:col>37</xdr:col>
      <xdr:colOff>261938</xdr:colOff>
      <xdr:row>2</xdr:row>
      <xdr:rowOff>71436</xdr:rowOff>
    </xdr:to>
    <xdr:sp macro="" textlink="">
      <xdr:nvSpPr>
        <xdr:cNvPr id="5" name="Flecha: hacia abajo 4">
          <a:extLst>
            <a:ext uri="{FF2B5EF4-FFF2-40B4-BE49-F238E27FC236}">
              <a16:creationId xmlns:a16="http://schemas.microsoft.com/office/drawing/2014/main" id="{5E5A29CD-36D1-4315-99B3-3E297CF69B99}"/>
            </a:ext>
          </a:extLst>
        </xdr:cNvPr>
        <xdr:cNvSpPr/>
      </xdr:nvSpPr>
      <xdr:spPr bwMode="auto">
        <a:xfrm>
          <a:off x="12751594" y="250031"/>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52.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2" name="Gráfico 3">
          <a:extLst>
            <a:ext uri="{FF2B5EF4-FFF2-40B4-BE49-F238E27FC236}">
              <a16:creationId xmlns:a16="http://schemas.microsoft.com/office/drawing/2014/main" id="{00000000-0008-0000-3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34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13</xdr:col>
      <xdr:colOff>11906</xdr:colOff>
      <xdr:row>19</xdr:row>
      <xdr:rowOff>123825</xdr:rowOff>
    </xdr:from>
    <xdr:ext cx="3643312"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3400-000004000000}"/>
                </a:ext>
              </a:extLst>
            </xdr:cNvPr>
            <xdr:cNvSpPr txBox="1"/>
          </xdr:nvSpPr>
          <xdr:spPr>
            <a:xfrm>
              <a:off x="4869656" y="4552950"/>
              <a:ext cx="3643312"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solidFill>
                              <a:schemeClr val="tx1"/>
                            </a:solidFill>
                            <a:effectLst/>
                            <a:latin typeface="Cambria Math" panose="02040503050406030204" pitchFamily="18" charset="0"/>
                            <a:ea typeface="+mn-ea"/>
                            <a:cs typeface="+mn-cs"/>
                          </a:rPr>
                        </m:ctrlPr>
                      </m:fPr>
                      <m:num>
                        <m:r>
                          <a:rPr lang="es-CO" sz="1100" b="0" i="1">
                            <a:solidFill>
                              <a:schemeClr val="tx1"/>
                            </a:solidFill>
                            <a:effectLst/>
                            <a:latin typeface="Cambria Math" panose="02040503050406030204" pitchFamily="18" charset="0"/>
                            <a:ea typeface="+mn-ea"/>
                            <a:cs typeface="+mn-cs"/>
                          </a:rPr>
                          <m:t>𝑉</m:t>
                        </m:r>
                        <m:r>
                          <a:rPr lang="es-CO" sz="1100" b="0" i="1">
                            <a:solidFill>
                              <a:schemeClr val="tx1"/>
                            </a:solidFill>
                            <a:effectLst/>
                            <a:latin typeface="Cambria Math" panose="02040503050406030204" pitchFamily="18" charset="0"/>
                            <a:ea typeface="+mn-ea"/>
                            <a:cs typeface="+mn-cs"/>
                          </a:rPr>
                          <m:t>1 </m:t>
                        </m:r>
                        <m:r>
                          <a:rPr lang="es-CO" sz="1100" b="0" i="1">
                            <a:solidFill>
                              <a:schemeClr val="tx1"/>
                            </a:solidFill>
                            <a:effectLst/>
                            <a:latin typeface="Cambria Math" panose="02040503050406030204" pitchFamily="18" charset="0"/>
                            <a:ea typeface="+mn-ea"/>
                            <a:cs typeface="+mn-cs"/>
                          </a:rPr>
                          <m:t>𝑎𝑐𝑡𝑖𝑣𝑖𝑑𝑎𝑑𝑒𝑠</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𝑟𝑒𝑎𝑙𝑖𝑧𝑎𝑑𝑎𝑠</m:t>
                        </m:r>
                      </m:num>
                      <m:den>
                        <m:r>
                          <a:rPr lang="es-CO" sz="1100" b="0" i="1">
                            <a:solidFill>
                              <a:schemeClr val="tx1"/>
                            </a:solidFill>
                            <a:effectLst/>
                            <a:latin typeface="Cambria Math" panose="02040503050406030204" pitchFamily="18" charset="0"/>
                            <a:ea typeface="+mn-ea"/>
                            <a:cs typeface="+mn-cs"/>
                          </a:rPr>
                          <m:t>𝑉</m:t>
                        </m:r>
                        <m:r>
                          <a:rPr lang="es-CO" sz="1100" b="0" i="1">
                            <a:solidFill>
                              <a:schemeClr val="tx1"/>
                            </a:solidFill>
                            <a:effectLst/>
                            <a:latin typeface="Cambria Math" panose="02040503050406030204" pitchFamily="18" charset="0"/>
                            <a:ea typeface="+mn-ea"/>
                            <a:cs typeface="+mn-cs"/>
                          </a:rPr>
                          <m:t>2 </m:t>
                        </m:r>
                        <m:r>
                          <a:rPr lang="es-CO" sz="1100" b="0" i="1">
                            <a:solidFill>
                              <a:schemeClr val="tx1"/>
                            </a:solidFill>
                            <a:effectLst/>
                            <a:latin typeface="Cambria Math" panose="02040503050406030204" pitchFamily="18" charset="0"/>
                            <a:ea typeface="+mn-ea"/>
                            <a:cs typeface="+mn-cs"/>
                          </a:rPr>
                          <m:t>𝑎𝑐𝑡𝑖𝑣𝑖𝑑𝑎𝑑𝑒𝑠</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𝑝𝑟𝑜𝑔𝑟𝑎𝑚𝑎𝑑𝑎𝑠</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𝐼𝐶𝐹𝐸</m:t>
                        </m:r>
                        <m:r>
                          <a:rPr lang="es-CO" sz="1100" b="0" i="1">
                            <a:solidFill>
                              <a:schemeClr val="tx1"/>
                            </a:solidFill>
                            <a:effectLst/>
                            <a:latin typeface="Cambria Math" panose="02040503050406030204" pitchFamily="18" charset="0"/>
                            <a:ea typeface="+mn-ea"/>
                            <a:cs typeface="+mn-cs"/>
                          </a:rPr>
                          <m:t>−</m:t>
                        </m:r>
                        <m:r>
                          <a:rPr lang="es-CO" sz="1100" b="0" i="1">
                            <a:solidFill>
                              <a:schemeClr val="tx1"/>
                            </a:solidFill>
                            <a:effectLst/>
                            <a:latin typeface="Cambria Math" panose="02040503050406030204" pitchFamily="18" charset="0"/>
                            <a:ea typeface="+mn-ea"/>
                            <a:cs typeface="+mn-cs"/>
                          </a:rPr>
                          <m:t>𝑃</m:t>
                        </m:r>
                        <m:r>
                          <a:rPr lang="es-CO" sz="1100" b="0" i="1">
                            <a:solidFill>
                              <a:schemeClr val="tx1"/>
                            </a:solidFill>
                            <a:effectLst/>
                            <a:latin typeface="Cambria Math" panose="02040503050406030204" pitchFamily="18" charset="0"/>
                            <a:ea typeface="+mn-ea"/>
                            <a:cs typeface="+mn-cs"/>
                          </a:rPr>
                          <m:t>−119−</m:t>
                        </m:r>
                        <m:r>
                          <a:rPr lang="es-CO" sz="1100" b="0" i="1">
                            <a:solidFill>
                              <a:schemeClr val="tx1"/>
                            </a:solidFill>
                            <a:effectLst/>
                            <a:latin typeface="Cambria Math" panose="02040503050406030204" pitchFamily="18" charset="0"/>
                            <a:ea typeface="+mn-ea"/>
                            <a:cs typeface="+mn-cs"/>
                          </a:rPr>
                          <m:t>𝑃</m:t>
                        </m:r>
                        <m:r>
                          <a:rPr lang="es-CO" sz="1100" b="0" i="1">
                            <a:solidFill>
                              <a:schemeClr val="tx1"/>
                            </a:solidFill>
                            <a:effectLst/>
                            <a:latin typeface="Cambria Math" panose="02040503050406030204" pitchFamily="18" charset="0"/>
                            <a:ea typeface="+mn-ea"/>
                            <a:cs typeface="+mn-cs"/>
                          </a:rPr>
                          <m:t>−01</m:t>
                        </m:r>
                      </m:den>
                    </m:f>
                    <m:r>
                      <a:rPr lang="es-CO" sz="1100" b="0" i="1">
                        <a:solidFill>
                          <a:schemeClr val="tx1"/>
                        </a:solidFill>
                        <a:effectLst/>
                        <a:latin typeface="Cambria Math" panose="02040503050406030204" pitchFamily="18" charset="0"/>
                        <a:ea typeface="+mn-ea"/>
                        <a:cs typeface="+mn-cs"/>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00000000-0008-0000-3400-000004000000}"/>
                </a:ext>
              </a:extLst>
            </xdr:cNvPr>
            <xdr:cNvSpPr txBox="1"/>
          </xdr:nvSpPr>
          <xdr:spPr>
            <a:xfrm>
              <a:off x="4869656" y="4552950"/>
              <a:ext cx="3643312"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solidFill>
                    <a:schemeClr val="tx1"/>
                  </a:solidFill>
                  <a:effectLst/>
                  <a:latin typeface="Cambria Math" panose="02040503050406030204" pitchFamily="18" charset="0"/>
                  <a:ea typeface="+mn-ea"/>
                  <a:cs typeface="+mn-cs"/>
                </a:rPr>
                <a:t>(𝑉1 𝑎𝑐𝑡𝑖𝑣𝑖𝑑𝑎𝑑𝑒𝑠 𝑟𝑒𝑎𝑙𝑖𝑧𝑎𝑑𝑎𝑠)/(𝑉2 𝑎𝑐𝑡𝑖𝑣𝑖𝑑𝑎𝑑𝑒𝑠 𝑝𝑟𝑜𝑔𝑟𝑎𝑚𝑎𝑑𝑎𝑠 𝐼𝐶𝐹𝐸-𝑃-119-𝑃-01)×100</a:t>
              </a:r>
              <a:endParaRPr lang="es-CO" sz="1100"/>
            </a:p>
          </xdr:txBody>
        </xdr:sp>
      </mc:Fallback>
    </mc:AlternateContent>
    <xdr:clientData/>
  </xdr:oneCellAnchor>
  <xdr:twoCellAnchor>
    <xdr:from>
      <xdr:col>36</xdr:col>
      <xdr:colOff>178593</xdr:colOff>
      <xdr:row>0</xdr:row>
      <xdr:rowOff>238125</xdr:rowOff>
    </xdr:from>
    <xdr:to>
      <xdr:col>37</xdr:col>
      <xdr:colOff>250031</xdr:colOff>
      <xdr:row>2</xdr:row>
      <xdr:rowOff>59530</xdr:rowOff>
    </xdr:to>
    <xdr:sp macro="" textlink="">
      <xdr:nvSpPr>
        <xdr:cNvPr id="5" name="Flecha: hacia abajo 4">
          <a:extLst>
            <a:ext uri="{FF2B5EF4-FFF2-40B4-BE49-F238E27FC236}">
              <a16:creationId xmlns:a16="http://schemas.microsoft.com/office/drawing/2014/main" id="{95C4754E-D2B4-4F15-AE15-C0137D3689DF}"/>
            </a:ext>
          </a:extLst>
        </xdr:cNvPr>
        <xdr:cNvSpPr/>
      </xdr:nvSpPr>
      <xdr:spPr bwMode="auto">
        <a:xfrm>
          <a:off x="12739687" y="238125"/>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53.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2" name="Gráfico 3">
          <a:extLst>
            <a:ext uri="{FF2B5EF4-FFF2-40B4-BE49-F238E27FC236}">
              <a16:creationId xmlns:a16="http://schemas.microsoft.com/office/drawing/2014/main" id="{00000000-0008-0000-3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35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12</xdr:col>
      <xdr:colOff>11906</xdr:colOff>
      <xdr:row>19</xdr:row>
      <xdr:rowOff>123825</xdr:rowOff>
    </xdr:from>
    <xdr:ext cx="3929062"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3500-000004000000}"/>
                </a:ext>
              </a:extLst>
            </xdr:cNvPr>
            <xdr:cNvSpPr txBox="1"/>
          </xdr:nvSpPr>
          <xdr:spPr>
            <a:xfrm>
              <a:off x="4667250" y="4541044"/>
              <a:ext cx="3929062"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solidFill>
                              <a:schemeClr val="tx1"/>
                            </a:solidFill>
                            <a:effectLst/>
                            <a:latin typeface="Cambria Math" panose="02040503050406030204" pitchFamily="18" charset="0"/>
                            <a:ea typeface="+mn-ea"/>
                            <a:cs typeface="+mn-cs"/>
                          </a:rPr>
                        </m:ctrlPr>
                      </m:fPr>
                      <m:num>
                        <m:r>
                          <a:rPr lang="es-CO" sz="1100" b="0" i="1">
                            <a:solidFill>
                              <a:schemeClr val="tx1"/>
                            </a:solidFill>
                            <a:effectLst/>
                            <a:latin typeface="Cambria Math" panose="02040503050406030204" pitchFamily="18" charset="0"/>
                            <a:ea typeface="+mn-ea"/>
                            <a:cs typeface="+mn-cs"/>
                          </a:rPr>
                          <m:t>𝑉</m:t>
                        </m:r>
                        <m:r>
                          <a:rPr lang="es-CO" sz="1100" b="0" i="1">
                            <a:solidFill>
                              <a:schemeClr val="tx1"/>
                            </a:solidFill>
                            <a:effectLst/>
                            <a:latin typeface="Cambria Math" panose="02040503050406030204" pitchFamily="18" charset="0"/>
                            <a:ea typeface="+mn-ea"/>
                            <a:cs typeface="+mn-cs"/>
                          </a:rPr>
                          <m:t>1 </m:t>
                        </m:r>
                        <m:r>
                          <a:rPr lang="es-CO" sz="1100" b="0" i="1">
                            <a:solidFill>
                              <a:schemeClr val="tx1"/>
                            </a:solidFill>
                            <a:effectLst/>
                            <a:latin typeface="Cambria Math" panose="02040503050406030204" pitchFamily="18" charset="0"/>
                            <a:ea typeface="+mn-ea"/>
                            <a:cs typeface="+mn-cs"/>
                          </a:rPr>
                          <m:t>𝑎𝑐𝑡𝑖𝑣𝑖𝑑𝑎𝑑𝑒𝑠</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𝑟𝑒𝑎𝑙𝑖𝑧𝑎𝑑𝑎𝑠</m:t>
                        </m:r>
                      </m:num>
                      <m:den>
                        <m:r>
                          <a:rPr lang="es-CO" sz="1100" b="0" i="1">
                            <a:solidFill>
                              <a:schemeClr val="tx1"/>
                            </a:solidFill>
                            <a:effectLst/>
                            <a:latin typeface="Cambria Math" panose="02040503050406030204" pitchFamily="18" charset="0"/>
                            <a:ea typeface="+mn-ea"/>
                            <a:cs typeface="+mn-cs"/>
                          </a:rPr>
                          <m:t>𝑉</m:t>
                        </m:r>
                        <m:r>
                          <a:rPr lang="es-CO" sz="1100" b="0" i="1">
                            <a:solidFill>
                              <a:schemeClr val="tx1"/>
                            </a:solidFill>
                            <a:effectLst/>
                            <a:latin typeface="Cambria Math" panose="02040503050406030204" pitchFamily="18" charset="0"/>
                            <a:ea typeface="+mn-ea"/>
                            <a:cs typeface="+mn-cs"/>
                          </a:rPr>
                          <m:t>2 </m:t>
                        </m:r>
                        <m:r>
                          <a:rPr lang="es-CO" sz="1100" b="0" i="1">
                            <a:solidFill>
                              <a:schemeClr val="tx1"/>
                            </a:solidFill>
                            <a:effectLst/>
                            <a:latin typeface="Cambria Math" panose="02040503050406030204" pitchFamily="18" charset="0"/>
                            <a:ea typeface="+mn-ea"/>
                            <a:cs typeface="+mn-cs"/>
                          </a:rPr>
                          <m:t>𝑎𝑐𝑡𝑖𝑣𝑖𝑑𝑎𝑑𝑒𝑠</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𝑝𝑟𝑜𝑔𝑟𝑎𝑚𝑎𝑑𝑎𝑠</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𝐼𝐶𝐹𝐸</m:t>
                        </m:r>
                        <m:r>
                          <a:rPr lang="es-CO" sz="1100" b="0" i="1">
                            <a:solidFill>
                              <a:schemeClr val="tx1"/>
                            </a:solidFill>
                            <a:effectLst/>
                            <a:latin typeface="Cambria Math" panose="02040503050406030204" pitchFamily="18" charset="0"/>
                            <a:ea typeface="+mn-ea"/>
                            <a:cs typeface="+mn-cs"/>
                          </a:rPr>
                          <m:t>−</m:t>
                        </m:r>
                        <m:r>
                          <a:rPr lang="es-CO" sz="1100" b="0" i="1">
                            <a:solidFill>
                              <a:schemeClr val="tx1"/>
                            </a:solidFill>
                            <a:effectLst/>
                            <a:latin typeface="Cambria Math" panose="02040503050406030204" pitchFamily="18" charset="0"/>
                            <a:ea typeface="+mn-ea"/>
                            <a:cs typeface="+mn-cs"/>
                          </a:rPr>
                          <m:t>𝑃</m:t>
                        </m:r>
                        <m:r>
                          <a:rPr lang="es-CO" sz="1100" b="0" i="1">
                            <a:solidFill>
                              <a:schemeClr val="tx1"/>
                            </a:solidFill>
                            <a:effectLst/>
                            <a:latin typeface="Cambria Math" panose="02040503050406030204" pitchFamily="18" charset="0"/>
                            <a:ea typeface="+mn-ea"/>
                            <a:cs typeface="+mn-cs"/>
                          </a:rPr>
                          <m:t>−118−</m:t>
                        </m:r>
                        <m:r>
                          <a:rPr lang="es-CO" sz="1100" b="0" i="1">
                            <a:solidFill>
                              <a:schemeClr val="tx1"/>
                            </a:solidFill>
                            <a:effectLst/>
                            <a:latin typeface="Cambria Math" panose="02040503050406030204" pitchFamily="18" charset="0"/>
                            <a:ea typeface="+mn-ea"/>
                            <a:cs typeface="+mn-cs"/>
                          </a:rPr>
                          <m:t>𝑃</m:t>
                        </m:r>
                        <m:r>
                          <a:rPr lang="es-CO" sz="1100" b="0" i="1">
                            <a:solidFill>
                              <a:schemeClr val="tx1"/>
                            </a:solidFill>
                            <a:effectLst/>
                            <a:latin typeface="Cambria Math" panose="02040503050406030204" pitchFamily="18" charset="0"/>
                            <a:ea typeface="+mn-ea"/>
                            <a:cs typeface="+mn-cs"/>
                          </a:rPr>
                          <m:t>−01</m:t>
                        </m:r>
                      </m:den>
                    </m:f>
                    <m:r>
                      <a:rPr lang="es-CO" sz="1100" b="0" i="1">
                        <a:solidFill>
                          <a:schemeClr val="tx1"/>
                        </a:solidFill>
                        <a:effectLst/>
                        <a:latin typeface="Cambria Math" panose="02040503050406030204" pitchFamily="18" charset="0"/>
                        <a:ea typeface="+mn-ea"/>
                        <a:cs typeface="+mn-cs"/>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00000000-0008-0000-3500-000004000000}"/>
                </a:ext>
              </a:extLst>
            </xdr:cNvPr>
            <xdr:cNvSpPr txBox="1"/>
          </xdr:nvSpPr>
          <xdr:spPr>
            <a:xfrm>
              <a:off x="4667250" y="4541044"/>
              <a:ext cx="3929062"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solidFill>
                    <a:schemeClr val="tx1"/>
                  </a:solidFill>
                  <a:effectLst/>
                  <a:latin typeface="Cambria Math" panose="02040503050406030204" pitchFamily="18" charset="0"/>
                  <a:ea typeface="+mn-ea"/>
                  <a:cs typeface="+mn-cs"/>
                </a:rPr>
                <a:t>(𝑉1 𝑎𝑐𝑡𝑖𝑣𝑖𝑑𝑎𝑑𝑒𝑠 𝑟𝑒𝑎𝑙𝑖𝑧𝑎𝑑𝑎𝑠)/(𝑉2 𝑎𝑐𝑡𝑖𝑣𝑖𝑑𝑎𝑑𝑒𝑠 𝑝𝑟𝑜𝑔𝑟𝑎𝑚𝑎𝑑𝑎𝑠 𝐼𝐶𝐹𝐸-𝑃-118-𝑃-01)×100</a:t>
              </a:r>
              <a:endParaRPr lang="es-CO" sz="1100"/>
            </a:p>
          </xdr:txBody>
        </xdr:sp>
      </mc:Fallback>
    </mc:AlternateContent>
    <xdr:clientData/>
  </xdr:oneCellAnchor>
  <xdr:twoCellAnchor>
    <xdr:from>
      <xdr:col>36</xdr:col>
      <xdr:colOff>190499</xdr:colOff>
      <xdr:row>1</xdr:row>
      <xdr:rowOff>0</xdr:rowOff>
    </xdr:from>
    <xdr:to>
      <xdr:col>37</xdr:col>
      <xdr:colOff>261937</xdr:colOff>
      <xdr:row>2</xdr:row>
      <xdr:rowOff>83343</xdr:rowOff>
    </xdr:to>
    <xdr:sp macro="" textlink="">
      <xdr:nvSpPr>
        <xdr:cNvPr id="5" name="Flecha: hacia abajo 4">
          <a:extLst>
            <a:ext uri="{FF2B5EF4-FFF2-40B4-BE49-F238E27FC236}">
              <a16:creationId xmlns:a16="http://schemas.microsoft.com/office/drawing/2014/main" id="{30563BA6-A05F-41A9-A7F6-8FAE4C9BC983}"/>
            </a:ext>
          </a:extLst>
        </xdr:cNvPr>
        <xdr:cNvSpPr/>
      </xdr:nvSpPr>
      <xdr:spPr bwMode="auto">
        <a:xfrm>
          <a:off x="12751593" y="261938"/>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54.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2" name="Gráfico 3">
          <a:extLst>
            <a:ext uri="{FF2B5EF4-FFF2-40B4-BE49-F238E27FC236}">
              <a16:creationId xmlns:a16="http://schemas.microsoft.com/office/drawing/2014/main" id="{00000000-0008-0000-3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3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12</xdr:col>
      <xdr:colOff>47626</xdr:colOff>
      <xdr:row>19</xdr:row>
      <xdr:rowOff>107156</xdr:rowOff>
    </xdr:from>
    <xdr:ext cx="3643312" cy="345947"/>
    <mc:AlternateContent xmlns:mc="http://schemas.openxmlformats.org/markup-compatibility/2006" xmlns:a14="http://schemas.microsoft.com/office/drawing/2010/main">
      <mc:Choice Requires="a14">
        <xdr:sp macro="" textlink="">
          <xdr:nvSpPr>
            <xdr:cNvPr id="5" name="CuadroTexto 4">
              <a:extLst>
                <a:ext uri="{FF2B5EF4-FFF2-40B4-BE49-F238E27FC236}">
                  <a16:creationId xmlns:a16="http://schemas.microsoft.com/office/drawing/2014/main" id="{00000000-0008-0000-3200-000005000000}"/>
                </a:ext>
              </a:extLst>
            </xdr:cNvPr>
            <xdr:cNvSpPr txBox="1"/>
          </xdr:nvSpPr>
          <xdr:spPr>
            <a:xfrm>
              <a:off x="4702970" y="4524375"/>
              <a:ext cx="3643312"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𝑎𝑐𝑡𝑖𝑣𝑖𝑑𝑎𝑑𝑒𝑠</m:t>
                        </m:r>
                        <m:r>
                          <a:rPr lang="es-CO" sz="1100" b="0" i="1">
                            <a:latin typeface="Cambria Math" panose="02040503050406030204" pitchFamily="18" charset="0"/>
                          </a:rPr>
                          <m:t> </m:t>
                        </m:r>
                        <m:r>
                          <a:rPr lang="es-CO" sz="1100" b="0" i="1">
                            <a:latin typeface="Cambria Math" panose="02040503050406030204" pitchFamily="18" charset="0"/>
                          </a:rPr>
                          <m:t>𝑟𝑒𝑎𝑙𝑖𝑧𝑎𝑑𝑎𝑠</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𝑎𝑐𝑡𝑖𝑣𝑖𝑑𝑎𝑑𝑒𝑠</m:t>
                        </m:r>
                        <m:r>
                          <a:rPr lang="es-CO" sz="1100" b="0" i="1">
                            <a:latin typeface="Cambria Math" panose="02040503050406030204" pitchFamily="18" charset="0"/>
                          </a:rPr>
                          <m:t> </m:t>
                        </m:r>
                        <m:r>
                          <a:rPr lang="es-CO" sz="1100" b="0" i="1">
                            <a:latin typeface="Cambria Math" panose="02040503050406030204" pitchFamily="18" charset="0"/>
                          </a:rPr>
                          <m:t>𝑝𝑟𝑜𝑔𝑟𝑎𝑚𝑎𝑑𝑎𝑠</m:t>
                        </m:r>
                        <m:r>
                          <a:rPr lang="es-CO" sz="1100" b="0" i="1">
                            <a:latin typeface="Cambria Math" panose="02040503050406030204" pitchFamily="18" charset="0"/>
                          </a:rPr>
                          <m:t> </m:t>
                        </m:r>
                        <m:r>
                          <a:rPr lang="es-CO" sz="1100" b="0" i="1">
                            <a:latin typeface="Cambria Math" panose="02040503050406030204" pitchFamily="18" charset="0"/>
                          </a:rPr>
                          <m:t>𝐼𝐶𝐹𝐸</m:t>
                        </m:r>
                        <m:r>
                          <a:rPr lang="es-CO" sz="1100" b="0" i="1">
                            <a:latin typeface="Cambria Math" panose="02040503050406030204" pitchFamily="18" charset="0"/>
                          </a:rPr>
                          <m:t>−</m:t>
                        </m:r>
                        <m:r>
                          <a:rPr lang="es-CO" sz="1100" b="0" i="1">
                            <a:latin typeface="Cambria Math" panose="02040503050406030204" pitchFamily="18" charset="0"/>
                          </a:rPr>
                          <m:t>𝑃</m:t>
                        </m:r>
                        <m:r>
                          <a:rPr lang="es-CO" sz="1100" b="0" i="1">
                            <a:latin typeface="Cambria Math" panose="02040503050406030204" pitchFamily="18" charset="0"/>
                          </a:rPr>
                          <m:t>−117−</m:t>
                        </m:r>
                        <m:r>
                          <a:rPr lang="es-CO" sz="1100" b="0" i="1">
                            <a:latin typeface="Cambria Math" panose="02040503050406030204" pitchFamily="18" charset="0"/>
                          </a:rPr>
                          <m:t>𝑃</m:t>
                        </m:r>
                        <m:r>
                          <a:rPr lang="es-CO" sz="1100" b="0" i="1">
                            <a:latin typeface="Cambria Math" panose="02040503050406030204" pitchFamily="18" charset="0"/>
                          </a:rPr>
                          <m:t>−01</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5" name="CuadroTexto 4">
              <a:extLst>
                <a:ext uri="{FF2B5EF4-FFF2-40B4-BE49-F238E27FC236}">
                  <a16:creationId xmlns:a16="http://schemas.microsoft.com/office/drawing/2014/main" id="{00000000-0008-0000-3200-000005000000}"/>
                </a:ext>
              </a:extLst>
            </xdr:cNvPr>
            <xdr:cNvSpPr txBox="1"/>
          </xdr:nvSpPr>
          <xdr:spPr>
            <a:xfrm>
              <a:off x="4702970" y="4524375"/>
              <a:ext cx="3643312"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𝑎𝑐𝑡𝑖𝑣𝑖𝑑𝑎𝑑𝑒𝑠 𝑟𝑒𝑎𝑙𝑖𝑧𝑎𝑑𝑎𝑠)/(𝑉2 𝑎𝑐𝑡𝑖𝑣𝑖𝑑𝑎𝑑𝑒𝑠 𝑝𝑟𝑜𝑔𝑟𝑎𝑚𝑎𝑑𝑎𝑠 𝐼𝐶𝐹𝐸-𝑃-117-𝑃-01)</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xdr:from>
      <xdr:col>36</xdr:col>
      <xdr:colOff>202406</xdr:colOff>
      <xdr:row>0</xdr:row>
      <xdr:rowOff>226218</xdr:rowOff>
    </xdr:from>
    <xdr:to>
      <xdr:col>37</xdr:col>
      <xdr:colOff>273844</xdr:colOff>
      <xdr:row>2</xdr:row>
      <xdr:rowOff>47623</xdr:rowOff>
    </xdr:to>
    <xdr:sp macro="" textlink="">
      <xdr:nvSpPr>
        <xdr:cNvPr id="6" name="Flecha: hacia abajo 5">
          <a:extLst>
            <a:ext uri="{FF2B5EF4-FFF2-40B4-BE49-F238E27FC236}">
              <a16:creationId xmlns:a16="http://schemas.microsoft.com/office/drawing/2014/main" id="{8D9ED5B4-FE72-4C64-9869-D284BAE1852A}"/>
            </a:ext>
          </a:extLst>
        </xdr:cNvPr>
        <xdr:cNvSpPr/>
      </xdr:nvSpPr>
      <xdr:spPr bwMode="auto">
        <a:xfrm>
          <a:off x="12763500" y="226218"/>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55.xml><?xml version="1.0" encoding="utf-8"?>
<xdr:wsDr xmlns:xdr="http://schemas.openxmlformats.org/drawingml/2006/spreadsheetDrawing" xmlns:a="http://schemas.openxmlformats.org/drawingml/2006/main">
  <xdr:twoCellAnchor>
    <xdr:from>
      <xdr:col>0</xdr:col>
      <xdr:colOff>238125</xdr:colOff>
      <xdr:row>32</xdr:row>
      <xdr:rowOff>138111</xdr:rowOff>
    </xdr:from>
    <xdr:to>
      <xdr:col>8</xdr:col>
      <xdr:colOff>723900</xdr:colOff>
      <xdr:row>52</xdr:row>
      <xdr:rowOff>35718</xdr:rowOff>
    </xdr:to>
    <xdr:graphicFrame macro="">
      <xdr:nvGraphicFramePr>
        <xdr:cNvPr id="2" name="4 Gráfico"/>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844549</xdr:colOff>
      <xdr:row>32</xdr:row>
      <xdr:rowOff>119061</xdr:rowOff>
    </xdr:from>
    <xdr:to>
      <xdr:col>22</xdr:col>
      <xdr:colOff>885824</xdr:colOff>
      <xdr:row>52</xdr:row>
      <xdr:rowOff>59530</xdr:rowOff>
    </xdr:to>
    <xdr:graphicFrame macro="">
      <xdr:nvGraphicFramePr>
        <xdr:cNvPr id="3" name="5 Gráfico"/>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238126</xdr:colOff>
      <xdr:row>0</xdr:row>
      <xdr:rowOff>0</xdr:rowOff>
    </xdr:from>
    <xdr:to>
      <xdr:col>1</xdr:col>
      <xdr:colOff>581026</xdr:colOff>
      <xdr:row>2</xdr:row>
      <xdr:rowOff>228600</xdr:rowOff>
    </xdr:to>
    <xdr:pic>
      <xdr:nvPicPr>
        <xdr:cNvPr id="4" name="Imagen 3" descr="ICFE.bmp"/>
        <xdr:cNvPicPr/>
      </xdr:nvPicPr>
      <xdr:blipFill>
        <a:blip xmlns:r="http://schemas.openxmlformats.org/officeDocument/2006/relationships" r:embed="rId3">
          <a:extLst>
            <a:ext uri="{28A0092B-C50C-407E-A947-70E740481C1C}">
              <a14:useLocalDpi xmlns:a14="http://schemas.microsoft.com/office/drawing/2010/main" val="0"/>
            </a:ext>
          </a:extLst>
        </a:blip>
        <a:srcRect b="21249"/>
        <a:stretch>
          <a:fillRect/>
        </a:stretch>
      </xdr:blipFill>
      <xdr:spPr bwMode="auto">
        <a:xfrm>
          <a:off x="238126" y="0"/>
          <a:ext cx="14859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161925</xdr:colOff>
      <xdr:row>3</xdr:row>
      <xdr:rowOff>47625</xdr:rowOff>
    </xdr:from>
    <xdr:to>
      <xdr:col>0</xdr:col>
      <xdr:colOff>858230</xdr:colOff>
      <xdr:row>6</xdr:row>
      <xdr:rowOff>9524</xdr:rowOff>
    </xdr:to>
    <xdr:pic>
      <xdr:nvPicPr>
        <xdr:cNvPr id="5" name="Imagen 4">
          <a:hlinkClick xmlns:r="http://schemas.openxmlformats.org/officeDocument/2006/relationships" r:id="rId4"/>
          <a:extLst>
            <a:ext uri="{FF2B5EF4-FFF2-40B4-BE49-F238E27FC236}">
              <a16:creationId xmlns:a16="http://schemas.microsoft.com/office/drawing/2014/main" id="{00000000-0008-0000-0700-00000E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61925" y="876300"/>
          <a:ext cx="696305" cy="638174"/>
        </a:xfrm>
        <a:prstGeom prst="rect">
          <a:avLst/>
        </a:prstGeom>
        <a:noFill/>
        <a:ln>
          <a:noFill/>
        </a:ln>
      </xdr:spPr>
    </xdr:pic>
    <xdr:clientData/>
  </xdr:twoCellAnchor>
  <xdr:twoCellAnchor>
    <xdr:from>
      <xdr:col>1</xdr:col>
      <xdr:colOff>85725</xdr:colOff>
      <xdr:row>3</xdr:row>
      <xdr:rowOff>152400</xdr:rowOff>
    </xdr:from>
    <xdr:to>
      <xdr:col>1</xdr:col>
      <xdr:colOff>589725</xdr:colOff>
      <xdr:row>5</xdr:row>
      <xdr:rowOff>180150</xdr:rowOff>
    </xdr:to>
    <xdr:grpSp>
      <xdr:nvGrpSpPr>
        <xdr:cNvPr id="6" name="Grupo 5">
          <a:hlinkClick xmlns:r="http://schemas.openxmlformats.org/officeDocument/2006/relationships" r:id="rId6"/>
          <a:extLst>
            <a:ext uri="{FF2B5EF4-FFF2-40B4-BE49-F238E27FC236}">
              <a16:creationId xmlns:a16="http://schemas.microsoft.com/office/drawing/2014/main" id="{00000000-0008-0000-0700-00000A000000}"/>
            </a:ext>
          </a:extLst>
        </xdr:cNvPr>
        <xdr:cNvGrpSpPr/>
      </xdr:nvGrpSpPr>
      <xdr:grpSpPr>
        <a:xfrm>
          <a:off x="1228725" y="996043"/>
          <a:ext cx="504000" cy="517607"/>
          <a:chOff x="4660982" y="2660030"/>
          <a:chExt cx="574597" cy="520390"/>
        </a:xfrm>
        <a:solidFill>
          <a:srgbClr val="92D050"/>
        </a:solidFill>
      </xdr:grpSpPr>
      <xdr:sp macro="" textlink="">
        <xdr:nvSpPr>
          <xdr:cNvPr id="7" name="Elipse 6">
            <a:hlinkClick xmlns:r="http://schemas.openxmlformats.org/officeDocument/2006/relationships" r:id="rId7"/>
            <a:extLst>
              <a:ext uri="{FF2B5EF4-FFF2-40B4-BE49-F238E27FC236}">
                <a16:creationId xmlns:a16="http://schemas.microsoft.com/office/drawing/2014/main" id="{00000000-0008-0000-0700-00000B000000}"/>
              </a:ext>
            </a:extLst>
          </xdr:cNvPr>
          <xdr:cNvSpPr/>
        </xdr:nvSpPr>
        <xdr:spPr>
          <a:xfrm>
            <a:off x="4660982" y="2660030"/>
            <a:ext cx="574597" cy="520390"/>
          </a:xfrm>
          <a:prstGeom prst="ellipse">
            <a:avLst/>
          </a:prstGeom>
          <a:grpFill/>
          <a:ln>
            <a:solidFill>
              <a:srgbClr val="92D050"/>
            </a:solidFill>
          </a:ln>
          <a:effectLst>
            <a:glow rad="127000">
              <a:schemeClr val="accent1">
                <a:alpha val="40000"/>
              </a:schemeClr>
            </a:glow>
          </a:effectLst>
          <a:scene3d>
            <a:camera prst="orthographicFront"/>
            <a:lightRig rig="threePt" dir="t"/>
          </a:scene3d>
          <a:sp3d extrusionH="44450">
            <a:bevelT w="1143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sp macro="" textlink="">
        <xdr:nvSpPr>
          <xdr:cNvPr id="8" name="CuadroTexto 7">
            <a:hlinkClick xmlns:r="http://schemas.openxmlformats.org/officeDocument/2006/relationships" r:id="rId8"/>
            <a:extLst>
              <a:ext uri="{FF2B5EF4-FFF2-40B4-BE49-F238E27FC236}">
                <a16:creationId xmlns:a16="http://schemas.microsoft.com/office/drawing/2014/main" id="{00000000-0008-0000-0700-00000C000000}"/>
              </a:ext>
            </a:extLst>
          </xdr:cNvPr>
          <xdr:cNvSpPr txBox="1"/>
        </xdr:nvSpPr>
        <xdr:spPr>
          <a:xfrm>
            <a:off x="4709717" y="2743120"/>
            <a:ext cx="515944" cy="37170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400" b="1"/>
              <a:t>INC</a:t>
            </a: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lorenar\Downloads\JURIDICA.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4.%20Indicadores%20de%20Gesti&#243;n/2021/Inform&#225;tica.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U.CABRERA.ICFE\U.CABRERA%202021\3.%20COORDINACION%202021\23.%20indicadores\FORMATOS%20RENDICION%20DE%20CUENTAS%20-GPI.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CABRERA.ICFE/U.CABRERA%202021/3.%20COORDINACION%202021/1.%20PLAN%20DE%20ADQUISICIONES/Plan%20Adquisiciones%20ICFE%202021%20actulizado%20a%2014-04-2021.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4.%20Indicadores%20de%20Gesti&#243;n/2021/Servicios%20p&#250;blicos.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Users\lorenar\Desktop\Adquisiones.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172.23.131.133\sg-sst\Documentos\CIVITARQ\SG-SST\FORMATOS\SST-F-045%20INFORME%20MENSUAL%20HSE%20-%20ESTADISTICAS.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U.CABRERA.ICFE/U.CABRERA%202021/3.%20COORDINACION%202021/22.%20FUNCIONAMIENTO/proyeccion%20inversion%202029-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ADORES DE GESTIÓN "/>
      <sheetName val="PLANEACIÓN PL-IND1"/>
      <sheetName val="PLANEACIÓN PL-IND2"/>
      <sheetName val="PLANEACIÓN PL-IND3"/>
      <sheetName val="PLANEACIÓN PL-IND4"/>
      <sheetName val="JURÍDICA GJU-IND1"/>
      <sheetName val="JURÍDICA GJU-IND2"/>
      <sheetName val="JURÍDICA GJU-IND3"/>
      <sheetName val="JURÍDICA GJU-IND4"/>
      <sheetName val="INFORMÁTICA INF-IND1"/>
      <sheetName val="INFORMÁTICA INF-IND2"/>
      <sheetName val="INFORMÁTICA INF-IND3"/>
      <sheetName val="INFORMÁTICA INF-IND4"/>
      <sheetName val="GES. DOCUMENTAL GDOC-IND1"/>
      <sheetName val="TESORERÍA TES-IND1"/>
      <sheetName val="CAJA MENOR CAJA-IND1"/>
      <sheetName val="CONTABILIDAD CONT-IND1"/>
      <sheetName val="CONTABILIDAD CONT-IND2"/>
      <sheetName val="PRESUPUESTO PRE-IND1"/>
      <sheetName val="PRESUPUESTO PRE-IND2"/>
      <sheetName val="PROYECTOS GPRO-IND1"/>
      <sheetName val="PROYECTOS GPRO-IND2"/>
      <sheetName val="PROYECTOS GPRO-IND3"/>
      <sheetName val="PROYECTOS GPRO-IND4"/>
      <sheetName val="T. HUMANO TH-IND1"/>
      <sheetName val="T. HUMANO TH-IND2"/>
      <sheetName val="T. HUMANO TH-IND3"/>
      <sheetName val="AT. USUARIO ATU-IND1"/>
      <sheetName val="AT. USUARIO ATU-IND2"/>
      <sheetName val="MANTENIMIENTO MANT-IND1"/>
      <sheetName val="MANTENIMIENTO MANT-IND2"/>
      <sheetName val="MANTENIMIENTO MANT-IND3"/>
      <sheetName val="MANTENIMIENTO MANT-IND4"/>
      <sheetName val="VIVIENDAS VIV-IND1"/>
      <sheetName val="VIVIENDAS VIV-IND2"/>
      <sheetName val="FINCA RAIZ FIN-IND1"/>
      <sheetName val="FINCA RAIZ FIN-IND2"/>
      <sheetName val="SER. PUBLICOS SPU-IND1"/>
      <sheetName val="SER. PUBLICOS SPU-IND2"/>
      <sheetName val="SER. PUBLICOS SPU-IND3"/>
      <sheetName val="SER. PUBLICOS SPU-IND4"/>
      <sheetName val="SER. PUBLICOS SPU-IND5"/>
      <sheetName val="CARTERA CART-IND1"/>
      <sheetName val="CONTRATOS ADQ-IND1"/>
      <sheetName val="CONTRATOS ADQ-IND2"/>
      <sheetName val="ALMACÉN ALM-IND1"/>
      <sheetName val="TRANSPORTES TRA-IND1"/>
      <sheetName val="TRANSPORTES TRA-IND2"/>
      <sheetName val="GESTIÓN INTEGRAL SGA-IND1"/>
      <sheetName val="GESTIÓN INTEGRAL SGA-IND2"/>
      <sheetName val="GESTIÓN INTEGRAL SGA-IND3"/>
      <sheetName val="GESTIÓN INTEGRAL SGA-IND4"/>
      <sheetName val="GESTIÓN INTEGRAL SGA-IND5"/>
      <sheetName val="Instructivo"/>
      <sheetName val="Hoja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ADORES DE GESTIÓN "/>
      <sheetName val="Hoja1"/>
      <sheetName val="INFORMÁTICA INF-IND1"/>
      <sheetName val="INFORMÁTICA INF-IND2"/>
      <sheetName val="INFORMÁTICA INF-IND3"/>
      <sheetName val="INFORMÁTICA INF-IND4"/>
      <sheetName val="Instructivo"/>
    </sheetNames>
    <sheetDataSet>
      <sheetData sheetId="0"/>
      <sheetData sheetId="1"/>
      <sheetData sheetId="2"/>
      <sheetData sheetId="3"/>
      <sheetData sheetId="4"/>
      <sheetData sheetId="5"/>
      <sheetData sheetId="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1  ORIGEN DE INGRESOS - ENT..."/>
      <sheetName val="F1.1  INGRESOS DE ORIGEN DIF..."/>
      <sheetName val="F2  PLAN ANUAL DE COMPRAS AP..."/>
      <sheetName val="F4  PLANES DE ACCIÓN Y EJECU..."/>
      <sheetName val="F6  INDICADORES DE GESTIÓN"/>
      <sheetName val="F8.1  COMPROMISOS PRESUPUEST..."/>
      <sheetName val="F9  RELACIÓN DE PROCESOS JUD..."/>
      <sheetName val="F11  PLAN DE INVERSIÓN Y EJE..."/>
      <sheetName val="F21  FONDOS INTERNOS"/>
      <sheetName val="F25.1  COMPOSICIÓN PATRIMONI..."/>
      <sheetName val="F25.2  TRANSFERENCIAS PRESUP..."/>
      <sheetName val="F25.3  AUTORIZACIÓN DE NOTIF..."/>
      <sheetName val="F39.1.1  ACTIVIDADES DE LA P..."/>
      <sheetName val="F39.1.2  ACTIVIDADES Y RESUL..."/>
      <sheetName val="F39.1.3  RESULTADOS DE LA PA..."/>
    </sheetNames>
    <sheetDataSet>
      <sheetData sheetId="0"/>
      <sheetData sheetId="1"/>
      <sheetData sheetId="2"/>
      <sheetData sheetId="3"/>
      <sheetData sheetId="4"/>
      <sheetData sheetId="5"/>
      <sheetData sheetId="6"/>
      <sheetData sheetId="7">
        <row r="11">
          <cell r="J11">
            <v>9265000000</v>
          </cell>
          <cell r="O11">
            <v>8431029107.6499996</v>
          </cell>
        </row>
        <row r="12">
          <cell r="J12">
            <v>1451000000</v>
          </cell>
          <cell r="O12">
            <v>1281453812.8699999</v>
          </cell>
        </row>
      </sheetData>
      <sheetData sheetId="8"/>
      <sheetData sheetId="9"/>
      <sheetData sheetId="10"/>
      <sheetData sheetId="11"/>
      <sheetData sheetId="12"/>
      <sheetData sheetId="13"/>
      <sheetData sheetId="14"/>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y Plan Adqu ICFE 2020 Ang"/>
      <sheetName val="Plan Adqu ICFE 2021 Total"/>
      <sheetName val="Hoja1"/>
    </sheetNames>
    <sheetDataSet>
      <sheetData sheetId="0" refreshError="1"/>
      <sheetData sheetId="1" refreshError="1">
        <row r="279">
          <cell r="W279">
            <v>6556000</v>
          </cell>
          <cell r="X279">
            <v>6556000</v>
          </cell>
          <cell r="Y279">
            <v>8556000</v>
          </cell>
          <cell r="Z279">
            <v>8556000</v>
          </cell>
          <cell r="AA279">
            <v>8556000</v>
          </cell>
          <cell r="AB279">
            <v>1178256000</v>
          </cell>
          <cell r="AC279">
            <v>8556000</v>
          </cell>
          <cell r="AD279">
            <v>1178256000</v>
          </cell>
          <cell r="AE279">
            <v>3127752000</v>
          </cell>
          <cell r="AF279">
            <v>116800000</v>
          </cell>
          <cell r="AG279">
            <v>2512600000</v>
          </cell>
        </row>
        <row r="294">
          <cell r="Y294">
            <v>190118000</v>
          </cell>
          <cell r="Z294">
            <v>636118000</v>
          </cell>
          <cell r="AA294">
            <v>1468118000</v>
          </cell>
          <cell r="AB294">
            <v>2882118000</v>
          </cell>
          <cell r="AC294">
            <v>2812118000</v>
          </cell>
          <cell r="AD294">
            <v>354118000</v>
          </cell>
          <cell r="AE294">
            <v>54115000</v>
          </cell>
          <cell r="AF294">
            <v>37451000</v>
          </cell>
          <cell r="AG294">
            <v>4936000</v>
          </cell>
        </row>
        <row r="311">
          <cell r="X311">
            <v>98790000</v>
          </cell>
        </row>
      </sheetData>
      <sheetData sheetId="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ADORES DE GESTIÓN "/>
      <sheetName val="Hoja1"/>
      <sheetName val="SER. PUBLICOS SPU-IND1"/>
      <sheetName val="SER. PUBLICOS SPU-IND2"/>
      <sheetName val="SER. PUBLICOS SPU-IND3"/>
      <sheetName val="SER. PUBLICOS SPU-IND4"/>
      <sheetName val="SER. PUBLICOS SPU-IND5"/>
      <sheetName val="Instructivo"/>
    </sheetNames>
    <sheetDataSet>
      <sheetData sheetId="0"/>
      <sheetData sheetId="1"/>
      <sheetData sheetId="2"/>
      <sheetData sheetId="3"/>
      <sheetData sheetId="4"/>
      <sheetData sheetId="5"/>
      <sheetData sheetId="6"/>
      <sheetData sheetId="7"/>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s>
    <sheetDataSet>
      <sheetData sheetId="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E HSE"/>
      <sheetName val="BASE DE DATOS"/>
      <sheetName val="ESTADISTICAS DE ACCIDENTALIDAD"/>
    </sheetNames>
    <sheetDataSet>
      <sheetData sheetId="0"/>
      <sheetData sheetId="1"/>
      <sheetData sheetId="2">
        <row r="6">
          <cell r="M6" t="str">
            <v>FRECUENCIA DE AT</v>
          </cell>
          <cell r="N6" t="str">
            <v>SEVERIDAD DE AT</v>
          </cell>
          <cell r="O6" t="str">
            <v>LESIONES INCAPACITANTES</v>
          </cell>
          <cell r="P6" t="str">
            <v>TASA DE ACCIDENTALIDAD</v>
          </cell>
          <cell r="Q6" t="str">
            <v>TASA DE AUSENTISMO</v>
          </cell>
        </row>
        <row r="7">
          <cell r="A7" t="str">
            <v>JULIO</v>
          </cell>
          <cell r="M7" t="e">
            <v>#DIV/0!</v>
          </cell>
          <cell r="N7" t="e">
            <v>#DIV/0!</v>
          </cell>
          <cell r="O7" t="e">
            <v>#DIV/0!</v>
          </cell>
          <cell r="Q7">
            <v>0</v>
          </cell>
        </row>
        <row r="8">
          <cell r="A8" t="str">
            <v>AGOSTO</v>
          </cell>
          <cell r="M8">
            <v>0</v>
          </cell>
          <cell r="N8">
            <v>0</v>
          </cell>
          <cell r="O8">
            <v>0</v>
          </cell>
          <cell r="Q8">
            <v>0</v>
          </cell>
        </row>
        <row r="9">
          <cell r="A9" t="str">
            <v>SEPTIEMBRE</v>
          </cell>
          <cell r="M9">
            <v>0</v>
          </cell>
          <cell r="N9">
            <v>0</v>
          </cell>
          <cell r="O9">
            <v>0</v>
          </cell>
          <cell r="Q9">
            <v>0</v>
          </cell>
        </row>
        <row r="10">
          <cell r="A10" t="str">
            <v>OCTUBRE</v>
          </cell>
          <cell r="M10">
            <v>0</v>
          </cell>
          <cell r="N10">
            <v>0</v>
          </cell>
          <cell r="O10">
            <v>0</v>
          </cell>
          <cell r="Q10">
            <v>0</v>
          </cell>
        </row>
        <row r="11">
          <cell r="A11" t="str">
            <v>NOVIEMBRE</v>
          </cell>
          <cell r="M11">
            <v>0</v>
          </cell>
          <cell r="N11">
            <v>0</v>
          </cell>
          <cell r="O11">
            <v>0</v>
          </cell>
          <cell r="Q11">
            <v>0</v>
          </cell>
        </row>
        <row r="12">
          <cell r="A12" t="str">
            <v>DICIEMBRE</v>
          </cell>
          <cell r="M12">
            <v>0</v>
          </cell>
          <cell r="N12">
            <v>0</v>
          </cell>
          <cell r="O12">
            <v>0</v>
          </cell>
          <cell r="Q12">
            <v>0</v>
          </cell>
        </row>
        <row r="13">
          <cell r="A13" t="str">
            <v>ENERO 2018</v>
          </cell>
          <cell r="M13">
            <v>0</v>
          </cell>
          <cell r="N13">
            <v>0</v>
          </cell>
          <cell r="O13">
            <v>0</v>
          </cell>
          <cell r="Q13">
            <v>0</v>
          </cell>
        </row>
        <row r="14">
          <cell r="A14" t="str">
            <v>FEBRERO 2018</v>
          </cell>
          <cell r="M14">
            <v>0</v>
          </cell>
          <cell r="N14">
            <v>0</v>
          </cell>
          <cell r="O14">
            <v>0</v>
          </cell>
          <cell r="Q14">
            <v>0</v>
          </cell>
        </row>
        <row r="15">
          <cell r="M15">
            <v>0</v>
          </cell>
          <cell r="N15">
            <v>0</v>
          </cell>
          <cell r="O15">
            <v>0</v>
          </cell>
          <cell r="Q15">
            <v>0</v>
          </cell>
        </row>
        <row r="16">
          <cell r="M16">
            <v>0</v>
          </cell>
          <cell r="N16">
            <v>0</v>
          </cell>
          <cell r="O16">
            <v>0</v>
          </cell>
          <cell r="Q16">
            <v>0</v>
          </cell>
        </row>
        <row r="17">
          <cell r="M17">
            <v>0</v>
          </cell>
          <cell r="N17">
            <v>0</v>
          </cell>
          <cell r="O17">
            <v>0</v>
          </cell>
          <cell r="Q17">
            <v>0</v>
          </cell>
        </row>
        <row r="18">
          <cell r="M18">
            <v>0</v>
          </cell>
          <cell r="N18">
            <v>0</v>
          </cell>
          <cell r="O18">
            <v>0</v>
          </cell>
          <cell r="Q18">
            <v>0</v>
          </cell>
        </row>
      </sheetData>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29-2025"/>
    </sheetNames>
    <sheetDataSet>
      <sheetData sheetId="0" refreshError="1"/>
    </sheetDataSet>
  </externalBook>
</externalLink>
</file>

<file path=xl/tables/table1.xml><?xml version="1.0" encoding="utf-8"?>
<table xmlns="http://schemas.openxmlformats.org/spreadsheetml/2006/main" id="2" name="Tabla2" displayName="Tabla2" ref="A2:A24" totalsRowShown="0" headerRowDxfId="5" dataDxfId="4" tableBorderDxfId="3">
  <tableColumns count="1">
    <tableColumn id="1" name="GRUPO GESTIÓN DE INFORMACIÓN Y TICS (Gestión Documental)" dataDxfId="2"/>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7.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8.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9.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10.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1.xml"/><Relationship Id="rId1" Type="http://schemas.openxmlformats.org/officeDocument/2006/relationships/printerSettings" Target="../printerSettings/printerSettings11.bin"/><Relationship Id="rId4" Type="http://schemas.openxmlformats.org/officeDocument/2006/relationships/comments" Target="../comments11.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2.xml"/><Relationship Id="rId1" Type="http://schemas.openxmlformats.org/officeDocument/2006/relationships/printerSettings" Target="../printerSettings/printerSettings12.bin"/><Relationship Id="rId4" Type="http://schemas.openxmlformats.org/officeDocument/2006/relationships/comments" Target="../comments12.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3.xml"/><Relationship Id="rId1" Type="http://schemas.openxmlformats.org/officeDocument/2006/relationships/printerSettings" Target="../printerSettings/printerSettings13.bin"/><Relationship Id="rId4" Type="http://schemas.openxmlformats.org/officeDocument/2006/relationships/comments" Target="../comments1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4.xml"/><Relationship Id="rId1" Type="http://schemas.openxmlformats.org/officeDocument/2006/relationships/printerSettings" Target="../printerSettings/printerSettings14.bin"/><Relationship Id="rId4" Type="http://schemas.openxmlformats.org/officeDocument/2006/relationships/comments" Target="../comments14.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5.xml"/><Relationship Id="rId1" Type="http://schemas.openxmlformats.org/officeDocument/2006/relationships/printerSettings" Target="../printerSettings/printerSettings15.bin"/><Relationship Id="rId4" Type="http://schemas.openxmlformats.org/officeDocument/2006/relationships/comments" Target="../comments15.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6.xml"/><Relationship Id="rId1" Type="http://schemas.openxmlformats.org/officeDocument/2006/relationships/printerSettings" Target="../printerSettings/printerSettings16.bin"/><Relationship Id="rId4" Type="http://schemas.openxmlformats.org/officeDocument/2006/relationships/comments" Target="../comments16.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7.xml"/><Relationship Id="rId1" Type="http://schemas.openxmlformats.org/officeDocument/2006/relationships/printerSettings" Target="../printerSettings/printerSettings17.bin"/><Relationship Id="rId4" Type="http://schemas.openxmlformats.org/officeDocument/2006/relationships/comments" Target="../comments17.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8.xml"/><Relationship Id="rId1" Type="http://schemas.openxmlformats.org/officeDocument/2006/relationships/printerSettings" Target="../printerSettings/printerSettings18.bin"/><Relationship Id="rId4" Type="http://schemas.openxmlformats.org/officeDocument/2006/relationships/comments" Target="../comments18.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19.xml"/><Relationship Id="rId1" Type="http://schemas.openxmlformats.org/officeDocument/2006/relationships/printerSettings" Target="../printerSettings/printerSettings19.bin"/><Relationship Id="rId4" Type="http://schemas.openxmlformats.org/officeDocument/2006/relationships/comments" Target="../comments19.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20.xml"/><Relationship Id="rId1" Type="http://schemas.openxmlformats.org/officeDocument/2006/relationships/printerSettings" Target="../printerSettings/printerSettings20.bin"/><Relationship Id="rId4" Type="http://schemas.openxmlformats.org/officeDocument/2006/relationships/comments" Target="../comments20.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drawing" Target="../drawings/drawing21.xml"/><Relationship Id="rId1" Type="http://schemas.openxmlformats.org/officeDocument/2006/relationships/printerSettings" Target="../printerSettings/printerSettings21.bin"/><Relationship Id="rId4" Type="http://schemas.openxmlformats.org/officeDocument/2006/relationships/comments" Target="../comments21.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22.vml"/><Relationship Id="rId2" Type="http://schemas.openxmlformats.org/officeDocument/2006/relationships/drawing" Target="../drawings/drawing22.xml"/><Relationship Id="rId1" Type="http://schemas.openxmlformats.org/officeDocument/2006/relationships/printerSettings" Target="../printerSettings/printerSettings22.bin"/><Relationship Id="rId4" Type="http://schemas.openxmlformats.org/officeDocument/2006/relationships/comments" Target="../comments22.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23.vml"/><Relationship Id="rId2" Type="http://schemas.openxmlformats.org/officeDocument/2006/relationships/drawing" Target="../drawings/drawing23.xml"/><Relationship Id="rId1" Type="http://schemas.openxmlformats.org/officeDocument/2006/relationships/printerSettings" Target="../printerSettings/printerSettings23.bin"/><Relationship Id="rId4" Type="http://schemas.openxmlformats.org/officeDocument/2006/relationships/comments" Target="../comments23.xml"/></Relationships>
</file>

<file path=xl/worksheets/_rels/sheet25.xml.rels><?xml version="1.0" encoding="UTF-8" standalone="yes"?>
<Relationships xmlns="http://schemas.openxmlformats.org/package/2006/relationships"><Relationship Id="rId3" Type="http://schemas.openxmlformats.org/officeDocument/2006/relationships/vmlDrawing" Target="../drawings/vmlDrawing24.vml"/><Relationship Id="rId2" Type="http://schemas.openxmlformats.org/officeDocument/2006/relationships/drawing" Target="../drawings/drawing24.xml"/><Relationship Id="rId1" Type="http://schemas.openxmlformats.org/officeDocument/2006/relationships/printerSettings" Target="../printerSettings/printerSettings24.bin"/><Relationship Id="rId4" Type="http://schemas.openxmlformats.org/officeDocument/2006/relationships/comments" Target="../comments24.xml"/></Relationships>
</file>

<file path=xl/worksheets/_rels/sheet26.xml.rels><?xml version="1.0" encoding="UTF-8" standalone="yes"?>
<Relationships xmlns="http://schemas.openxmlformats.org/package/2006/relationships"><Relationship Id="rId3" Type="http://schemas.openxmlformats.org/officeDocument/2006/relationships/vmlDrawing" Target="../drawings/vmlDrawing25.vml"/><Relationship Id="rId2" Type="http://schemas.openxmlformats.org/officeDocument/2006/relationships/drawing" Target="../drawings/drawing25.xml"/><Relationship Id="rId1" Type="http://schemas.openxmlformats.org/officeDocument/2006/relationships/printerSettings" Target="../printerSettings/printerSettings25.bin"/><Relationship Id="rId4" Type="http://schemas.openxmlformats.org/officeDocument/2006/relationships/comments" Target="../comments25.xml"/></Relationships>
</file>

<file path=xl/worksheets/_rels/sheet27.xml.rels><?xml version="1.0" encoding="UTF-8" standalone="yes"?>
<Relationships xmlns="http://schemas.openxmlformats.org/package/2006/relationships"><Relationship Id="rId3" Type="http://schemas.openxmlformats.org/officeDocument/2006/relationships/vmlDrawing" Target="../drawings/vmlDrawing26.vml"/><Relationship Id="rId2" Type="http://schemas.openxmlformats.org/officeDocument/2006/relationships/drawing" Target="../drawings/drawing26.xml"/><Relationship Id="rId1" Type="http://schemas.openxmlformats.org/officeDocument/2006/relationships/printerSettings" Target="../printerSettings/printerSettings26.bin"/><Relationship Id="rId4" Type="http://schemas.openxmlformats.org/officeDocument/2006/relationships/comments" Target="../comments26.xml"/></Relationships>
</file>

<file path=xl/worksheets/_rels/sheet28.xml.rels><?xml version="1.0" encoding="UTF-8" standalone="yes"?>
<Relationships xmlns="http://schemas.openxmlformats.org/package/2006/relationships"><Relationship Id="rId3" Type="http://schemas.openxmlformats.org/officeDocument/2006/relationships/vmlDrawing" Target="../drawings/vmlDrawing27.vml"/><Relationship Id="rId2" Type="http://schemas.openxmlformats.org/officeDocument/2006/relationships/drawing" Target="../drawings/drawing27.xml"/><Relationship Id="rId1" Type="http://schemas.openxmlformats.org/officeDocument/2006/relationships/printerSettings" Target="../printerSettings/printerSettings27.bin"/><Relationship Id="rId4" Type="http://schemas.openxmlformats.org/officeDocument/2006/relationships/comments" Target="../comments27.xml"/></Relationships>
</file>

<file path=xl/worksheets/_rels/sheet29.xml.rels><?xml version="1.0" encoding="UTF-8" standalone="yes"?>
<Relationships xmlns="http://schemas.openxmlformats.org/package/2006/relationships"><Relationship Id="rId3" Type="http://schemas.openxmlformats.org/officeDocument/2006/relationships/vmlDrawing" Target="../drawings/vmlDrawing28.vml"/><Relationship Id="rId2" Type="http://schemas.openxmlformats.org/officeDocument/2006/relationships/drawing" Target="../drawings/drawing28.xml"/><Relationship Id="rId1" Type="http://schemas.openxmlformats.org/officeDocument/2006/relationships/printerSettings" Target="../printerSettings/printerSettings28.bin"/><Relationship Id="rId4" Type="http://schemas.openxmlformats.org/officeDocument/2006/relationships/comments" Target="../comments28.xml"/></Relationships>
</file>

<file path=xl/worksheets/_rels/sheet30.xml.rels><?xml version="1.0" encoding="UTF-8" standalone="yes"?>
<Relationships xmlns="http://schemas.openxmlformats.org/package/2006/relationships"><Relationship Id="rId3" Type="http://schemas.openxmlformats.org/officeDocument/2006/relationships/vmlDrawing" Target="../drawings/vmlDrawing29.vml"/><Relationship Id="rId2" Type="http://schemas.openxmlformats.org/officeDocument/2006/relationships/drawing" Target="../drawings/drawing29.xml"/><Relationship Id="rId1" Type="http://schemas.openxmlformats.org/officeDocument/2006/relationships/printerSettings" Target="../printerSettings/printerSettings29.bin"/><Relationship Id="rId4" Type="http://schemas.openxmlformats.org/officeDocument/2006/relationships/comments" Target="../comments29.xml"/></Relationships>
</file>

<file path=xl/worksheets/_rels/sheet31.xml.rels><?xml version="1.0" encoding="UTF-8" standalone="yes"?>
<Relationships xmlns="http://schemas.openxmlformats.org/package/2006/relationships"><Relationship Id="rId3" Type="http://schemas.openxmlformats.org/officeDocument/2006/relationships/vmlDrawing" Target="../drawings/vmlDrawing30.vml"/><Relationship Id="rId2" Type="http://schemas.openxmlformats.org/officeDocument/2006/relationships/drawing" Target="../drawings/drawing30.xml"/><Relationship Id="rId1" Type="http://schemas.openxmlformats.org/officeDocument/2006/relationships/printerSettings" Target="../printerSettings/printerSettings30.bin"/><Relationship Id="rId4" Type="http://schemas.openxmlformats.org/officeDocument/2006/relationships/comments" Target="../comments30.xml"/></Relationships>
</file>

<file path=xl/worksheets/_rels/sheet32.xml.rels><?xml version="1.0" encoding="UTF-8" standalone="yes"?>
<Relationships xmlns="http://schemas.openxmlformats.org/package/2006/relationships"><Relationship Id="rId3" Type="http://schemas.openxmlformats.org/officeDocument/2006/relationships/vmlDrawing" Target="../drawings/vmlDrawing31.vml"/><Relationship Id="rId2" Type="http://schemas.openxmlformats.org/officeDocument/2006/relationships/drawing" Target="../drawings/drawing31.xml"/><Relationship Id="rId1" Type="http://schemas.openxmlformats.org/officeDocument/2006/relationships/printerSettings" Target="../printerSettings/printerSettings31.bin"/><Relationship Id="rId4" Type="http://schemas.openxmlformats.org/officeDocument/2006/relationships/comments" Target="../comments31.xml"/></Relationships>
</file>

<file path=xl/worksheets/_rels/sheet33.xml.rels><?xml version="1.0" encoding="UTF-8" standalone="yes"?>
<Relationships xmlns="http://schemas.openxmlformats.org/package/2006/relationships"><Relationship Id="rId3" Type="http://schemas.openxmlformats.org/officeDocument/2006/relationships/vmlDrawing" Target="../drawings/vmlDrawing32.vml"/><Relationship Id="rId2" Type="http://schemas.openxmlformats.org/officeDocument/2006/relationships/drawing" Target="../drawings/drawing32.xml"/><Relationship Id="rId1" Type="http://schemas.openxmlformats.org/officeDocument/2006/relationships/printerSettings" Target="../printerSettings/printerSettings32.bin"/><Relationship Id="rId4" Type="http://schemas.openxmlformats.org/officeDocument/2006/relationships/comments" Target="../comments32.xml"/></Relationships>
</file>

<file path=xl/worksheets/_rels/sheet34.xml.rels><?xml version="1.0" encoding="UTF-8" standalone="yes"?>
<Relationships xmlns="http://schemas.openxmlformats.org/package/2006/relationships"><Relationship Id="rId3" Type="http://schemas.openxmlformats.org/officeDocument/2006/relationships/vmlDrawing" Target="../drawings/vmlDrawing33.vml"/><Relationship Id="rId2" Type="http://schemas.openxmlformats.org/officeDocument/2006/relationships/drawing" Target="../drawings/drawing33.xml"/><Relationship Id="rId1" Type="http://schemas.openxmlformats.org/officeDocument/2006/relationships/printerSettings" Target="../printerSettings/printerSettings33.bin"/><Relationship Id="rId4" Type="http://schemas.openxmlformats.org/officeDocument/2006/relationships/comments" Target="../comments33.xml"/></Relationships>
</file>

<file path=xl/worksheets/_rels/sheet35.xml.rels><?xml version="1.0" encoding="UTF-8" standalone="yes"?>
<Relationships xmlns="http://schemas.openxmlformats.org/package/2006/relationships"><Relationship Id="rId3" Type="http://schemas.openxmlformats.org/officeDocument/2006/relationships/vmlDrawing" Target="../drawings/vmlDrawing34.vml"/><Relationship Id="rId2" Type="http://schemas.openxmlformats.org/officeDocument/2006/relationships/drawing" Target="../drawings/drawing34.xml"/><Relationship Id="rId1" Type="http://schemas.openxmlformats.org/officeDocument/2006/relationships/printerSettings" Target="../printerSettings/printerSettings34.bin"/><Relationship Id="rId4" Type="http://schemas.openxmlformats.org/officeDocument/2006/relationships/comments" Target="../comments34.xml"/></Relationships>
</file>

<file path=xl/worksheets/_rels/sheet36.xml.rels><?xml version="1.0" encoding="UTF-8" standalone="yes"?>
<Relationships xmlns="http://schemas.openxmlformats.org/package/2006/relationships"><Relationship Id="rId3" Type="http://schemas.openxmlformats.org/officeDocument/2006/relationships/vmlDrawing" Target="../drawings/vmlDrawing35.vml"/><Relationship Id="rId2" Type="http://schemas.openxmlformats.org/officeDocument/2006/relationships/drawing" Target="../drawings/drawing35.xml"/><Relationship Id="rId1" Type="http://schemas.openxmlformats.org/officeDocument/2006/relationships/printerSettings" Target="../printerSettings/printerSettings35.bin"/><Relationship Id="rId4" Type="http://schemas.openxmlformats.org/officeDocument/2006/relationships/comments" Target="../comments35.xml"/></Relationships>
</file>

<file path=xl/worksheets/_rels/sheet37.xml.rels><?xml version="1.0" encoding="UTF-8" standalone="yes"?>
<Relationships xmlns="http://schemas.openxmlformats.org/package/2006/relationships"><Relationship Id="rId3" Type="http://schemas.openxmlformats.org/officeDocument/2006/relationships/vmlDrawing" Target="../drawings/vmlDrawing36.vml"/><Relationship Id="rId2" Type="http://schemas.openxmlformats.org/officeDocument/2006/relationships/drawing" Target="../drawings/drawing36.xml"/><Relationship Id="rId1" Type="http://schemas.openxmlformats.org/officeDocument/2006/relationships/printerSettings" Target="../printerSettings/printerSettings36.bin"/><Relationship Id="rId4" Type="http://schemas.openxmlformats.org/officeDocument/2006/relationships/comments" Target="../comments36.xml"/></Relationships>
</file>

<file path=xl/worksheets/_rels/sheet38.xml.rels><?xml version="1.0" encoding="UTF-8" standalone="yes"?>
<Relationships xmlns="http://schemas.openxmlformats.org/package/2006/relationships"><Relationship Id="rId3" Type="http://schemas.openxmlformats.org/officeDocument/2006/relationships/vmlDrawing" Target="../drawings/vmlDrawing37.vml"/><Relationship Id="rId2" Type="http://schemas.openxmlformats.org/officeDocument/2006/relationships/drawing" Target="../drawings/drawing37.xml"/><Relationship Id="rId1" Type="http://schemas.openxmlformats.org/officeDocument/2006/relationships/printerSettings" Target="../printerSettings/printerSettings37.bin"/><Relationship Id="rId4" Type="http://schemas.openxmlformats.org/officeDocument/2006/relationships/comments" Target="../comments37.xml"/></Relationships>
</file>

<file path=xl/worksheets/_rels/sheet39.xml.rels><?xml version="1.0" encoding="UTF-8" standalone="yes"?>
<Relationships xmlns="http://schemas.openxmlformats.org/package/2006/relationships"><Relationship Id="rId3" Type="http://schemas.openxmlformats.org/officeDocument/2006/relationships/vmlDrawing" Target="../drawings/vmlDrawing38.vml"/><Relationship Id="rId2" Type="http://schemas.openxmlformats.org/officeDocument/2006/relationships/drawing" Target="../drawings/drawing38.xml"/><Relationship Id="rId1" Type="http://schemas.openxmlformats.org/officeDocument/2006/relationships/printerSettings" Target="../printerSettings/printerSettings38.bin"/><Relationship Id="rId4" Type="http://schemas.openxmlformats.org/officeDocument/2006/relationships/comments" Target="../comments38.xml"/></Relationships>
</file>

<file path=xl/worksheets/_rels/sheet40.xml.rels><?xml version="1.0" encoding="UTF-8" standalone="yes"?>
<Relationships xmlns="http://schemas.openxmlformats.org/package/2006/relationships"><Relationship Id="rId3" Type="http://schemas.openxmlformats.org/officeDocument/2006/relationships/vmlDrawing" Target="../drawings/vmlDrawing39.vml"/><Relationship Id="rId2" Type="http://schemas.openxmlformats.org/officeDocument/2006/relationships/drawing" Target="../drawings/drawing39.xml"/><Relationship Id="rId1" Type="http://schemas.openxmlformats.org/officeDocument/2006/relationships/printerSettings" Target="../printerSettings/printerSettings39.bin"/><Relationship Id="rId4" Type="http://schemas.openxmlformats.org/officeDocument/2006/relationships/comments" Target="../comments39.xml"/></Relationships>
</file>

<file path=xl/worksheets/_rels/sheet41.xml.rels><?xml version="1.0" encoding="UTF-8" standalone="yes"?>
<Relationships xmlns="http://schemas.openxmlformats.org/package/2006/relationships"><Relationship Id="rId3" Type="http://schemas.openxmlformats.org/officeDocument/2006/relationships/vmlDrawing" Target="../drawings/vmlDrawing40.vml"/><Relationship Id="rId2" Type="http://schemas.openxmlformats.org/officeDocument/2006/relationships/drawing" Target="../drawings/drawing40.xml"/><Relationship Id="rId1" Type="http://schemas.openxmlformats.org/officeDocument/2006/relationships/printerSettings" Target="../printerSettings/printerSettings40.bin"/><Relationship Id="rId4" Type="http://schemas.openxmlformats.org/officeDocument/2006/relationships/comments" Target="../comments40.xml"/></Relationships>
</file>

<file path=xl/worksheets/_rels/sheet42.xml.rels><?xml version="1.0" encoding="UTF-8" standalone="yes"?>
<Relationships xmlns="http://schemas.openxmlformats.org/package/2006/relationships"><Relationship Id="rId3" Type="http://schemas.openxmlformats.org/officeDocument/2006/relationships/vmlDrawing" Target="../drawings/vmlDrawing41.vml"/><Relationship Id="rId2" Type="http://schemas.openxmlformats.org/officeDocument/2006/relationships/drawing" Target="../drawings/drawing41.xml"/><Relationship Id="rId1" Type="http://schemas.openxmlformats.org/officeDocument/2006/relationships/printerSettings" Target="../printerSettings/printerSettings41.bin"/><Relationship Id="rId4" Type="http://schemas.openxmlformats.org/officeDocument/2006/relationships/comments" Target="../comments41.xml"/></Relationships>
</file>

<file path=xl/worksheets/_rels/sheet43.xml.rels><?xml version="1.0" encoding="UTF-8" standalone="yes"?>
<Relationships xmlns="http://schemas.openxmlformats.org/package/2006/relationships"><Relationship Id="rId3" Type="http://schemas.openxmlformats.org/officeDocument/2006/relationships/vmlDrawing" Target="../drawings/vmlDrawing42.vml"/><Relationship Id="rId2" Type="http://schemas.openxmlformats.org/officeDocument/2006/relationships/drawing" Target="../drawings/drawing42.xml"/><Relationship Id="rId1" Type="http://schemas.openxmlformats.org/officeDocument/2006/relationships/printerSettings" Target="../printerSettings/printerSettings42.bin"/><Relationship Id="rId4" Type="http://schemas.openxmlformats.org/officeDocument/2006/relationships/comments" Target="../comments42.xml"/></Relationships>
</file>

<file path=xl/worksheets/_rels/sheet44.xml.rels><?xml version="1.0" encoding="UTF-8" standalone="yes"?>
<Relationships xmlns="http://schemas.openxmlformats.org/package/2006/relationships"><Relationship Id="rId3" Type="http://schemas.openxmlformats.org/officeDocument/2006/relationships/vmlDrawing" Target="../drawings/vmlDrawing43.vml"/><Relationship Id="rId2" Type="http://schemas.openxmlformats.org/officeDocument/2006/relationships/drawing" Target="../drawings/drawing43.xml"/><Relationship Id="rId1" Type="http://schemas.openxmlformats.org/officeDocument/2006/relationships/printerSettings" Target="../printerSettings/printerSettings43.bin"/><Relationship Id="rId4" Type="http://schemas.openxmlformats.org/officeDocument/2006/relationships/comments" Target="../comments43.xml"/></Relationships>
</file>

<file path=xl/worksheets/_rels/sheet45.xml.rels><?xml version="1.0" encoding="UTF-8" standalone="yes"?>
<Relationships xmlns="http://schemas.openxmlformats.org/package/2006/relationships"><Relationship Id="rId3" Type="http://schemas.openxmlformats.org/officeDocument/2006/relationships/vmlDrawing" Target="../drawings/vmlDrawing44.vml"/><Relationship Id="rId2" Type="http://schemas.openxmlformats.org/officeDocument/2006/relationships/drawing" Target="../drawings/drawing44.xml"/><Relationship Id="rId1" Type="http://schemas.openxmlformats.org/officeDocument/2006/relationships/printerSettings" Target="../printerSettings/printerSettings44.bin"/><Relationship Id="rId4" Type="http://schemas.openxmlformats.org/officeDocument/2006/relationships/comments" Target="../comments44.xml"/></Relationships>
</file>

<file path=xl/worksheets/_rels/sheet46.xml.rels><?xml version="1.0" encoding="UTF-8" standalone="yes"?>
<Relationships xmlns="http://schemas.openxmlformats.org/package/2006/relationships"><Relationship Id="rId3" Type="http://schemas.openxmlformats.org/officeDocument/2006/relationships/vmlDrawing" Target="../drawings/vmlDrawing45.vml"/><Relationship Id="rId2" Type="http://schemas.openxmlformats.org/officeDocument/2006/relationships/drawing" Target="../drawings/drawing45.xml"/><Relationship Id="rId1" Type="http://schemas.openxmlformats.org/officeDocument/2006/relationships/printerSettings" Target="../printerSettings/printerSettings45.bin"/><Relationship Id="rId4" Type="http://schemas.openxmlformats.org/officeDocument/2006/relationships/comments" Target="../comments45.xml"/></Relationships>
</file>

<file path=xl/worksheets/_rels/sheet47.xml.rels><?xml version="1.0" encoding="UTF-8" standalone="yes"?>
<Relationships xmlns="http://schemas.openxmlformats.org/package/2006/relationships"><Relationship Id="rId3" Type="http://schemas.openxmlformats.org/officeDocument/2006/relationships/vmlDrawing" Target="../drawings/vmlDrawing46.vml"/><Relationship Id="rId2" Type="http://schemas.openxmlformats.org/officeDocument/2006/relationships/drawing" Target="../drawings/drawing46.xml"/><Relationship Id="rId1" Type="http://schemas.openxmlformats.org/officeDocument/2006/relationships/printerSettings" Target="../printerSettings/printerSettings46.bin"/><Relationship Id="rId4" Type="http://schemas.openxmlformats.org/officeDocument/2006/relationships/comments" Target="../comments46.xml"/></Relationships>
</file>

<file path=xl/worksheets/_rels/sheet48.xml.rels><?xml version="1.0" encoding="UTF-8" standalone="yes"?>
<Relationships xmlns="http://schemas.openxmlformats.org/package/2006/relationships"><Relationship Id="rId3" Type="http://schemas.openxmlformats.org/officeDocument/2006/relationships/vmlDrawing" Target="../drawings/vmlDrawing47.vml"/><Relationship Id="rId2" Type="http://schemas.openxmlformats.org/officeDocument/2006/relationships/drawing" Target="../drawings/drawing47.xml"/><Relationship Id="rId1" Type="http://schemas.openxmlformats.org/officeDocument/2006/relationships/printerSettings" Target="../printerSettings/printerSettings47.bin"/><Relationship Id="rId4" Type="http://schemas.openxmlformats.org/officeDocument/2006/relationships/comments" Target="../comments47.xml"/></Relationships>
</file>

<file path=xl/worksheets/_rels/sheet49.xml.rels><?xml version="1.0" encoding="UTF-8" standalone="yes"?>
<Relationships xmlns="http://schemas.openxmlformats.org/package/2006/relationships"><Relationship Id="rId3" Type="http://schemas.openxmlformats.org/officeDocument/2006/relationships/vmlDrawing" Target="../drawings/vmlDrawing48.vml"/><Relationship Id="rId2" Type="http://schemas.openxmlformats.org/officeDocument/2006/relationships/drawing" Target="../drawings/drawing48.xml"/><Relationship Id="rId1" Type="http://schemas.openxmlformats.org/officeDocument/2006/relationships/printerSettings" Target="../printerSettings/printerSettings48.bin"/><Relationship Id="rId4" Type="http://schemas.openxmlformats.org/officeDocument/2006/relationships/comments" Target="../comments48.xml"/></Relationships>
</file>

<file path=xl/worksheets/_rels/sheet50.xml.rels><?xml version="1.0" encoding="UTF-8" standalone="yes"?>
<Relationships xmlns="http://schemas.openxmlformats.org/package/2006/relationships"><Relationship Id="rId3" Type="http://schemas.openxmlformats.org/officeDocument/2006/relationships/vmlDrawing" Target="../drawings/vmlDrawing49.vml"/><Relationship Id="rId2" Type="http://schemas.openxmlformats.org/officeDocument/2006/relationships/drawing" Target="../drawings/drawing49.xml"/><Relationship Id="rId1" Type="http://schemas.openxmlformats.org/officeDocument/2006/relationships/printerSettings" Target="../printerSettings/printerSettings49.bin"/><Relationship Id="rId4" Type="http://schemas.openxmlformats.org/officeDocument/2006/relationships/comments" Target="../comments49.xml"/></Relationships>
</file>

<file path=xl/worksheets/_rels/sheet51.xml.rels><?xml version="1.0" encoding="UTF-8" standalone="yes"?>
<Relationships xmlns="http://schemas.openxmlformats.org/package/2006/relationships"><Relationship Id="rId3" Type="http://schemas.openxmlformats.org/officeDocument/2006/relationships/vmlDrawing" Target="../drawings/vmlDrawing50.vml"/><Relationship Id="rId2" Type="http://schemas.openxmlformats.org/officeDocument/2006/relationships/drawing" Target="../drawings/drawing50.xml"/><Relationship Id="rId1" Type="http://schemas.openxmlformats.org/officeDocument/2006/relationships/printerSettings" Target="../printerSettings/printerSettings50.bin"/><Relationship Id="rId4" Type="http://schemas.openxmlformats.org/officeDocument/2006/relationships/comments" Target="../comments50.xml"/></Relationships>
</file>

<file path=xl/worksheets/_rels/sheet52.xml.rels><?xml version="1.0" encoding="UTF-8" standalone="yes"?>
<Relationships xmlns="http://schemas.openxmlformats.org/package/2006/relationships"><Relationship Id="rId3" Type="http://schemas.openxmlformats.org/officeDocument/2006/relationships/vmlDrawing" Target="../drawings/vmlDrawing51.vml"/><Relationship Id="rId2" Type="http://schemas.openxmlformats.org/officeDocument/2006/relationships/drawing" Target="../drawings/drawing51.xml"/><Relationship Id="rId1" Type="http://schemas.openxmlformats.org/officeDocument/2006/relationships/printerSettings" Target="../printerSettings/printerSettings51.bin"/><Relationship Id="rId4" Type="http://schemas.openxmlformats.org/officeDocument/2006/relationships/comments" Target="../comments51.xml"/></Relationships>
</file>

<file path=xl/worksheets/_rels/sheet53.xml.rels><?xml version="1.0" encoding="UTF-8" standalone="yes"?>
<Relationships xmlns="http://schemas.openxmlformats.org/package/2006/relationships"><Relationship Id="rId3" Type="http://schemas.openxmlformats.org/officeDocument/2006/relationships/vmlDrawing" Target="../drawings/vmlDrawing52.vml"/><Relationship Id="rId2" Type="http://schemas.openxmlformats.org/officeDocument/2006/relationships/drawing" Target="../drawings/drawing52.xml"/><Relationship Id="rId1" Type="http://schemas.openxmlformats.org/officeDocument/2006/relationships/printerSettings" Target="../printerSettings/printerSettings52.bin"/><Relationship Id="rId4" Type="http://schemas.openxmlformats.org/officeDocument/2006/relationships/comments" Target="../comments52.xml"/></Relationships>
</file>

<file path=xl/worksheets/_rels/sheet54.xml.rels><?xml version="1.0" encoding="UTF-8" standalone="yes"?>
<Relationships xmlns="http://schemas.openxmlformats.org/package/2006/relationships"><Relationship Id="rId3" Type="http://schemas.openxmlformats.org/officeDocument/2006/relationships/vmlDrawing" Target="../drawings/vmlDrawing53.vml"/><Relationship Id="rId2" Type="http://schemas.openxmlformats.org/officeDocument/2006/relationships/drawing" Target="../drawings/drawing53.xml"/><Relationship Id="rId1" Type="http://schemas.openxmlformats.org/officeDocument/2006/relationships/printerSettings" Target="../printerSettings/printerSettings53.bin"/><Relationship Id="rId4" Type="http://schemas.openxmlformats.org/officeDocument/2006/relationships/comments" Target="../comments53.xml"/></Relationships>
</file>

<file path=xl/worksheets/_rels/sheet55.xml.rels><?xml version="1.0" encoding="UTF-8" standalone="yes"?>
<Relationships xmlns="http://schemas.openxmlformats.org/package/2006/relationships"><Relationship Id="rId3" Type="http://schemas.openxmlformats.org/officeDocument/2006/relationships/vmlDrawing" Target="../drawings/vmlDrawing54.vml"/><Relationship Id="rId2" Type="http://schemas.openxmlformats.org/officeDocument/2006/relationships/drawing" Target="../drawings/drawing54.xml"/><Relationship Id="rId1" Type="http://schemas.openxmlformats.org/officeDocument/2006/relationships/printerSettings" Target="../printerSettings/printerSettings54.bin"/><Relationship Id="rId4" Type="http://schemas.openxmlformats.org/officeDocument/2006/relationships/comments" Target="../comments54.xml"/></Relationships>
</file>

<file path=xl/worksheets/_rels/sheet56.xml.rels><?xml version="1.0" encoding="UTF-8" standalone="yes"?>
<Relationships xmlns="http://schemas.openxmlformats.org/package/2006/relationships"><Relationship Id="rId3" Type="http://schemas.openxmlformats.org/officeDocument/2006/relationships/comments" Target="../comments55.xml"/><Relationship Id="rId2" Type="http://schemas.openxmlformats.org/officeDocument/2006/relationships/vmlDrawing" Target="../drawings/vmlDrawing55.vml"/><Relationship Id="rId1" Type="http://schemas.openxmlformats.org/officeDocument/2006/relationships/drawing" Target="../drawings/drawing5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
    <pageSetUpPr fitToPage="1"/>
  </sheetPr>
  <dimension ref="B1:AC50"/>
  <sheetViews>
    <sheetView zoomScale="80" zoomScaleNormal="80" zoomScaleSheetLayoutView="100" workbookViewId="0">
      <selection activeCell="G7" sqref="G7:X8"/>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23" customWidth="1"/>
    <col min="26" max="26" width="3.25" style="23" customWidth="1"/>
    <col min="27" max="27" width="3.75" style="23" customWidth="1"/>
    <col min="28" max="28" width="4.25" style="24" customWidth="1"/>
    <col min="29" max="29" width="4.625" style="24"/>
    <col min="30" max="16384" width="4.625" style="23"/>
  </cols>
  <sheetData>
    <row r="1" spans="2:29" ht="20.25" customHeight="1">
      <c r="B1" s="344" t="s">
        <v>72</v>
      </c>
      <c r="C1" s="345"/>
      <c r="D1" s="345"/>
      <c r="E1" s="345"/>
      <c r="F1" s="345"/>
      <c r="G1" s="345"/>
      <c r="H1" s="345"/>
      <c r="I1" s="345"/>
      <c r="J1" s="345"/>
      <c r="K1" s="345"/>
      <c r="L1" s="345"/>
      <c r="M1" s="345"/>
      <c r="N1" s="345"/>
      <c r="O1" s="345"/>
      <c r="P1" s="345"/>
      <c r="Q1" s="345"/>
      <c r="R1" s="345"/>
      <c r="S1" s="345"/>
      <c r="T1" s="346"/>
      <c r="U1" s="356"/>
      <c r="V1" s="357"/>
      <c r="W1" s="357"/>
      <c r="X1" s="358"/>
      <c r="AB1" s="23"/>
      <c r="AC1" s="23"/>
    </row>
    <row r="2" spans="2:29" ht="13.5" customHeight="1">
      <c r="B2" s="347" t="s">
        <v>75</v>
      </c>
      <c r="C2" s="348"/>
      <c r="D2" s="348"/>
      <c r="E2" s="348"/>
      <c r="F2" s="348"/>
      <c r="G2" s="348"/>
      <c r="H2" s="348"/>
      <c r="I2" s="348"/>
      <c r="J2" s="348"/>
      <c r="K2" s="348"/>
      <c r="L2" s="348"/>
      <c r="M2" s="348"/>
      <c r="N2" s="348"/>
      <c r="O2" s="348"/>
      <c r="P2" s="348"/>
      <c r="Q2" s="348"/>
      <c r="R2" s="348"/>
      <c r="S2" s="348"/>
      <c r="T2" s="349"/>
      <c r="U2" s="359"/>
      <c r="V2" s="360"/>
      <c r="W2" s="360"/>
      <c r="X2" s="361"/>
      <c r="AB2" s="23"/>
      <c r="AC2" s="23"/>
    </row>
    <row r="3" spans="2:29" ht="13.5" customHeight="1">
      <c r="B3" s="350"/>
      <c r="C3" s="351"/>
      <c r="D3" s="351"/>
      <c r="E3" s="351"/>
      <c r="F3" s="351"/>
      <c r="G3" s="351"/>
      <c r="H3" s="351"/>
      <c r="I3" s="351"/>
      <c r="J3" s="351"/>
      <c r="K3" s="351"/>
      <c r="L3" s="351"/>
      <c r="M3" s="351"/>
      <c r="N3" s="351"/>
      <c r="O3" s="351"/>
      <c r="P3" s="351"/>
      <c r="Q3" s="351"/>
      <c r="R3" s="351"/>
      <c r="S3" s="351"/>
      <c r="T3" s="352"/>
      <c r="U3" s="359"/>
      <c r="V3" s="360"/>
      <c r="W3" s="360"/>
      <c r="X3" s="361"/>
      <c r="AB3" s="23"/>
      <c r="AC3" s="23"/>
    </row>
    <row r="4" spans="2:29" ht="13.5" customHeight="1">
      <c r="B4" s="353"/>
      <c r="C4" s="354"/>
      <c r="D4" s="354"/>
      <c r="E4" s="354"/>
      <c r="F4" s="354"/>
      <c r="G4" s="354"/>
      <c r="H4" s="354"/>
      <c r="I4" s="354"/>
      <c r="J4" s="354"/>
      <c r="K4" s="354"/>
      <c r="L4" s="354"/>
      <c r="M4" s="354"/>
      <c r="N4" s="354"/>
      <c r="O4" s="354"/>
      <c r="P4" s="354"/>
      <c r="Q4" s="354"/>
      <c r="R4" s="354"/>
      <c r="S4" s="354"/>
      <c r="T4" s="355"/>
      <c r="U4" s="362"/>
      <c r="V4" s="363"/>
      <c r="W4" s="363"/>
      <c r="X4" s="364"/>
      <c r="AB4" s="23"/>
      <c r="AC4" s="23"/>
    </row>
    <row r="5" spans="2:29" s="41" customFormat="1" ht="14.25" customHeight="1">
      <c r="B5" s="39" t="s">
        <v>0</v>
      </c>
      <c r="C5" s="336" t="s">
        <v>126</v>
      </c>
      <c r="D5" s="336"/>
      <c r="E5" s="337" t="s">
        <v>1</v>
      </c>
      <c r="F5" s="337"/>
      <c r="G5" s="337"/>
      <c r="H5" s="338" t="s">
        <v>118</v>
      </c>
      <c r="I5" s="338"/>
      <c r="J5" s="338"/>
      <c r="K5" s="337" t="s">
        <v>2</v>
      </c>
      <c r="L5" s="337"/>
      <c r="M5" s="337"/>
      <c r="N5" s="337"/>
      <c r="O5" s="336" t="s">
        <v>119</v>
      </c>
      <c r="P5" s="336"/>
      <c r="Q5" s="336"/>
      <c r="R5" s="336"/>
      <c r="S5" s="339" t="s">
        <v>3</v>
      </c>
      <c r="T5" s="340"/>
      <c r="U5" s="340"/>
      <c r="V5" s="341"/>
      <c r="W5" s="342" t="s">
        <v>120</v>
      </c>
      <c r="X5" s="343"/>
    </row>
    <row r="6" spans="2:29" ht="9" customHeight="1">
      <c r="B6" s="275"/>
      <c r="C6" s="275"/>
      <c r="D6" s="275"/>
      <c r="E6" s="275"/>
      <c r="F6" s="275"/>
      <c r="G6" s="275"/>
      <c r="H6" s="275"/>
      <c r="I6" s="275"/>
      <c r="J6" s="275"/>
      <c r="K6" s="275"/>
      <c r="L6" s="275"/>
      <c r="M6" s="275"/>
      <c r="N6" s="275"/>
      <c r="O6" s="275"/>
      <c r="P6" s="275"/>
      <c r="Q6" s="275"/>
      <c r="R6" s="275"/>
      <c r="S6" s="275"/>
      <c r="T6" s="275"/>
      <c r="U6" s="275"/>
      <c r="V6" s="275"/>
      <c r="W6" s="275"/>
      <c r="X6" s="275"/>
    </row>
    <row r="7" spans="2:29" ht="14.25" customHeight="1">
      <c r="B7" s="287" t="s">
        <v>76</v>
      </c>
      <c r="C7" s="288"/>
      <c r="D7" s="288"/>
      <c r="E7" s="288"/>
      <c r="F7" s="289"/>
      <c r="G7" s="293" t="s">
        <v>91</v>
      </c>
      <c r="H7" s="294"/>
      <c r="I7" s="294"/>
      <c r="J7" s="294"/>
      <c r="K7" s="294"/>
      <c r="L7" s="294"/>
      <c r="M7" s="294"/>
      <c r="N7" s="294"/>
      <c r="O7" s="294"/>
      <c r="P7" s="294"/>
      <c r="Q7" s="294"/>
      <c r="R7" s="294"/>
      <c r="S7" s="294"/>
      <c r="T7" s="294"/>
      <c r="U7" s="294"/>
      <c r="V7" s="294"/>
      <c r="W7" s="294"/>
      <c r="X7" s="295"/>
    </row>
    <row r="8" spans="2:29" ht="14.25" customHeight="1">
      <c r="B8" s="290"/>
      <c r="C8" s="291"/>
      <c r="D8" s="291"/>
      <c r="E8" s="291"/>
      <c r="F8" s="292"/>
      <c r="G8" s="296"/>
      <c r="H8" s="297"/>
      <c r="I8" s="297"/>
      <c r="J8" s="297"/>
      <c r="K8" s="297"/>
      <c r="L8" s="297"/>
      <c r="M8" s="297"/>
      <c r="N8" s="297"/>
      <c r="O8" s="297"/>
      <c r="P8" s="297"/>
      <c r="Q8" s="297"/>
      <c r="R8" s="297"/>
      <c r="S8" s="297"/>
      <c r="T8" s="297"/>
      <c r="U8" s="297"/>
      <c r="V8" s="297"/>
      <c r="W8" s="297"/>
      <c r="X8" s="298"/>
    </row>
    <row r="9" spans="2:29" ht="19.149999999999999" customHeight="1">
      <c r="B9" s="281" t="s">
        <v>49</v>
      </c>
      <c r="C9" s="282"/>
      <c r="D9" s="282"/>
      <c r="E9" s="282"/>
      <c r="F9" s="282"/>
      <c r="G9" s="282"/>
      <c r="H9" s="282"/>
      <c r="I9" s="282"/>
      <c r="J9" s="282"/>
      <c r="K9" s="282"/>
      <c r="L9" s="282"/>
      <c r="M9" s="282"/>
      <c r="N9" s="282"/>
      <c r="O9" s="282"/>
      <c r="P9" s="282"/>
      <c r="Q9" s="282"/>
      <c r="R9" s="282"/>
      <c r="S9" s="282"/>
      <c r="T9" s="282"/>
      <c r="U9" s="282"/>
      <c r="V9" s="282"/>
      <c r="W9" s="282"/>
      <c r="X9" s="283"/>
    </row>
    <row r="10" spans="2:29" ht="15" customHeight="1">
      <c r="B10" s="268" t="s">
        <v>4</v>
      </c>
      <c r="C10" s="269"/>
      <c r="D10" s="269"/>
      <c r="E10" s="269"/>
      <c r="F10" s="269"/>
      <c r="G10" s="269"/>
      <c r="H10" s="269"/>
      <c r="I10" s="269"/>
      <c r="J10" s="269"/>
      <c r="K10" s="269"/>
      <c r="L10" s="269"/>
      <c r="M10" s="269"/>
      <c r="N10" s="269"/>
      <c r="O10" s="269"/>
      <c r="P10" s="269"/>
      <c r="Q10" s="269"/>
      <c r="R10" s="269"/>
      <c r="S10" s="269"/>
      <c r="T10" s="269"/>
      <c r="U10" s="269"/>
      <c r="V10" s="269"/>
      <c r="W10" s="269"/>
      <c r="X10" s="269"/>
    </row>
    <row r="11" spans="2:29" ht="38.25" customHeight="1">
      <c r="B11" s="280"/>
      <c r="C11" s="280"/>
      <c r="D11" s="280"/>
      <c r="E11" s="280"/>
      <c r="F11" s="280"/>
      <c r="G11" s="280"/>
      <c r="H11" s="280"/>
      <c r="I11" s="280"/>
      <c r="J11" s="280"/>
      <c r="K11" s="280"/>
      <c r="L11" s="280"/>
      <c r="M11" s="280"/>
      <c r="N11" s="280"/>
      <c r="O11" s="280"/>
      <c r="P11" s="280"/>
      <c r="Q11" s="280"/>
      <c r="R11" s="280"/>
      <c r="S11" s="280"/>
      <c r="T11" s="280"/>
      <c r="U11" s="280"/>
      <c r="V11" s="280"/>
      <c r="W11" s="280"/>
      <c r="X11" s="280"/>
    </row>
    <row r="12" spans="2:29" ht="12.75">
      <c r="B12" s="262" t="s">
        <v>56</v>
      </c>
      <c r="C12" s="263"/>
      <c r="D12" s="263"/>
      <c r="E12" s="263"/>
      <c r="F12" s="264"/>
      <c r="G12" s="262" t="s">
        <v>48</v>
      </c>
      <c r="H12" s="263"/>
      <c r="I12" s="263"/>
      <c r="J12" s="264"/>
      <c r="K12" s="262" t="s">
        <v>5</v>
      </c>
      <c r="L12" s="263"/>
      <c r="M12" s="263"/>
      <c r="N12" s="264"/>
      <c r="O12" s="268" t="s">
        <v>6</v>
      </c>
      <c r="P12" s="269"/>
      <c r="Q12" s="269"/>
      <c r="R12" s="269"/>
      <c r="S12" s="269"/>
      <c r="T12" s="269"/>
      <c r="U12" s="269"/>
      <c r="V12" s="269"/>
      <c r="W12" s="269"/>
      <c r="X12" s="270"/>
      <c r="Y12" s="2"/>
      <c r="Z12" s="2"/>
      <c r="AA12" s="2"/>
    </row>
    <row r="13" spans="2:29" ht="25.5" customHeight="1">
      <c r="B13" s="265"/>
      <c r="C13" s="266"/>
      <c r="D13" s="266"/>
      <c r="E13" s="266"/>
      <c r="F13" s="267"/>
      <c r="G13" s="265"/>
      <c r="H13" s="266"/>
      <c r="I13" s="266"/>
      <c r="J13" s="267"/>
      <c r="K13" s="265"/>
      <c r="L13" s="266"/>
      <c r="M13" s="266"/>
      <c r="N13" s="267"/>
      <c r="O13" s="268" t="s">
        <v>55</v>
      </c>
      <c r="P13" s="269"/>
      <c r="Q13" s="269"/>
      <c r="R13" s="270"/>
      <c r="S13" s="268" t="s">
        <v>54</v>
      </c>
      <c r="T13" s="269"/>
      <c r="U13" s="270"/>
      <c r="V13" s="268" t="s">
        <v>53</v>
      </c>
      <c r="W13" s="269"/>
      <c r="X13" s="270"/>
      <c r="Y13" s="2"/>
      <c r="Z13" s="2"/>
      <c r="AA13" s="2"/>
    </row>
    <row r="14" spans="2:29" ht="29.25" customHeight="1">
      <c r="B14" s="276"/>
      <c r="C14" s="276"/>
      <c r="D14" s="276"/>
      <c r="E14" s="276"/>
      <c r="F14" s="276"/>
      <c r="G14" s="261"/>
      <c r="H14" s="261"/>
      <c r="I14" s="261"/>
      <c r="J14" s="261"/>
      <c r="K14" s="261"/>
      <c r="L14" s="261"/>
      <c r="M14" s="261"/>
      <c r="N14" s="261"/>
      <c r="O14" s="277">
        <v>1</v>
      </c>
      <c r="P14" s="278"/>
      <c r="Q14" s="278"/>
      <c r="R14" s="279"/>
      <c r="S14" s="329">
        <v>44561</v>
      </c>
      <c r="T14" s="330"/>
      <c r="U14" s="331"/>
      <c r="V14" s="332">
        <v>2021</v>
      </c>
      <c r="W14" s="332"/>
      <c r="X14" s="332"/>
    </row>
    <row r="15" spans="2:29" ht="18" customHeight="1">
      <c r="B15" s="281" t="s">
        <v>7</v>
      </c>
      <c r="C15" s="282"/>
      <c r="D15" s="282"/>
      <c r="E15" s="282"/>
      <c r="F15" s="282"/>
      <c r="G15" s="282"/>
      <c r="H15" s="282"/>
      <c r="I15" s="282"/>
      <c r="J15" s="282"/>
      <c r="K15" s="282"/>
      <c r="L15" s="282"/>
      <c r="M15" s="282"/>
      <c r="N15" s="282"/>
      <c r="O15" s="282"/>
      <c r="P15" s="282"/>
      <c r="Q15" s="282"/>
      <c r="R15" s="282"/>
      <c r="S15" s="282"/>
      <c r="T15" s="282"/>
      <c r="U15" s="282"/>
      <c r="V15" s="282"/>
      <c r="W15" s="282"/>
      <c r="X15" s="283"/>
      <c r="Z15" s="23" t="s">
        <v>51</v>
      </c>
    </row>
    <row r="16" spans="2:29" ht="12.75" customHeight="1">
      <c r="B16" s="271" t="s">
        <v>52</v>
      </c>
      <c r="C16" s="262" t="s">
        <v>8</v>
      </c>
      <c r="D16" s="264"/>
      <c r="E16" s="262" t="s">
        <v>115</v>
      </c>
      <c r="F16" s="264"/>
      <c r="G16" s="262" t="s">
        <v>109</v>
      </c>
      <c r="H16" s="263"/>
      <c r="I16" s="263"/>
      <c r="J16" s="263"/>
      <c r="K16" s="263"/>
      <c r="L16" s="264"/>
      <c r="M16" s="274" t="s">
        <v>116</v>
      </c>
      <c r="N16" s="274"/>
      <c r="O16" s="274"/>
      <c r="P16" s="274"/>
      <c r="Q16" s="274"/>
      <c r="R16" s="274"/>
      <c r="S16" s="274"/>
      <c r="T16" s="274"/>
      <c r="U16" s="274"/>
      <c r="V16" s="274"/>
      <c r="W16" s="274"/>
      <c r="X16" s="274"/>
    </row>
    <row r="17" spans="2:27" ht="12.75" customHeight="1">
      <c r="B17" s="272"/>
      <c r="C17" s="265"/>
      <c r="D17" s="267"/>
      <c r="E17" s="265"/>
      <c r="F17" s="267"/>
      <c r="G17" s="265"/>
      <c r="H17" s="266"/>
      <c r="I17" s="266"/>
      <c r="J17" s="266"/>
      <c r="K17" s="266"/>
      <c r="L17" s="267"/>
      <c r="M17" s="268" t="s">
        <v>121</v>
      </c>
      <c r="N17" s="269"/>
      <c r="O17" s="269"/>
      <c r="P17" s="269"/>
      <c r="Q17" s="270"/>
      <c r="R17" s="268" t="s">
        <v>122</v>
      </c>
      <c r="S17" s="269"/>
      <c r="T17" s="269"/>
      <c r="U17" s="269"/>
      <c r="V17" s="273" t="s">
        <v>117</v>
      </c>
      <c r="W17" s="273"/>
      <c r="X17" s="273"/>
    </row>
    <row r="18" spans="2:27" ht="28.5" customHeight="1">
      <c r="B18" s="21"/>
      <c r="C18" s="259"/>
      <c r="D18" s="260"/>
      <c r="E18" s="261"/>
      <c r="F18" s="261"/>
      <c r="G18" s="276"/>
      <c r="H18" s="276"/>
      <c r="I18" s="276"/>
      <c r="J18" s="276"/>
      <c r="K18" s="276"/>
      <c r="L18" s="276"/>
      <c r="M18" s="333" t="s">
        <v>123</v>
      </c>
      <c r="N18" s="333"/>
      <c r="O18" s="333"/>
      <c r="P18" s="333"/>
      <c r="Q18" s="333"/>
      <c r="R18" s="334" t="s">
        <v>124</v>
      </c>
      <c r="S18" s="334"/>
      <c r="T18" s="334"/>
      <c r="U18" s="334"/>
      <c r="V18" s="335" t="s">
        <v>125</v>
      </c>
      <c r="W18" s="335"/>
      <c r="X18" s="335"/>
    </row>
    <row r="19" spans="2:27" ht="25.15" customHeight="1">
      <c r="B19" s="268" t="s">
        <v>9</v>
      </c>
      <c r="C19" s="269"/>
      <c r="D19" s="269"/>
      <c r="E19" s="269"/>
      <c r="F19" s="269"/>
      <c r="G19" s="269"/>
      <c r="H19" s="269"/>
      <c r="I19" s="269"/>
      <c r="J19" s="269"/>
      <c r="K19" s="269"/>
      <c r="L19" s="270"/>
      <c r="M19" s="268" t="s">
        <v>10</v>
      </c>
      <c r="N19" s="269"/>
      <c r="O19" s="269"/>
      <c r="P19" s="269"/>
      <c r="Q19" s="269"/>
      <c r="R19" s="269"/>
      <c r="S19" s="269"/>
      <c r="T19" s="269"/>
      <c r="U19" s="269"/>
      <c r="V19" s="269"/>
      <c r="W19" s="269"/>
      <c r="X19" s="270"/>
    </row>
    <row r="20" spans="2:27" ht="45.4" customHeight="1">
      <c r="B20" s="259"/>
      <c r="C20" s="286"/>
      <c r="D20" s="286"/>
      <c r="E20" s="286"/>
      <c r="F20" s="286"/>
      <c r="G20" s="286"/>
      <c r="H20" s="286"/>
      <c r="I20" s="286"/>
      <c r="J20" s="286"/>
      <c r="K20" s="286"/>
      <c r="L20" s="260"/>
      <c r="M20" s="259"/>
      <c r="N20" s="286"/>
      <c r="O20" s="286"/>
      <c r="P20" s="286"/>
      <c r="Q20" s="286"/>
      <c r="R20" s="286"/>
      <c r="S20" s="286"/>
      <c r="T20" s="286"/>
      <c r="U20" s="286"/>
      <c r="V20" s="286"/>
      <c r="W20" s="286"/>
      <c r="X20" s="260"/>
      <c r="AA20" s="25"/>
    </row>
    <row r="21" spans="2:27" ht="18.95" customHeight="1">
      <c r="B21" s="281" t="s">
        <v>11</v>
      </c>
      <c r="C21" s="282"/>
      <c r="D21" s="282"/>
      <c r="E21" s="282"/>
      <c r="F21" s="282"/>
      <c r="G21" s="282"/>
      <c r="H21" s="282"/>
      <c r="I21" s="282"/>
      <c r="J21" s="282"/>
      <c r="K21" s="282"/>
      <c r="L21" s="282"/>
      <c r="M21" s="282"/>
      <c r="N21" s="282"/>
      <c r="O21" s="282"/>
      <c r="P21" s="282"/>
      <c r="Q21" s="282"/>
      <c r="R21" s="282"/>
      <c r="S21" s="282"/>
      <c r="T21" s="282"/>
      <c r="U21" s="282"/>
      <c r="V21" s="282"/>
      <c r="W21" s="282"/>
      <c r="X21" s="283"/>
    </row>
    <row r="22" spans="2:27" ht="18.95" customHeight="1">
      <c r="B22" s="284" t="s">
        <v>12</v>
      </c>
      <c r="C22" s="284"/>
      <c r="D22" s="17" t="s">
        <v>13</v>
      </c>
      <c r="E22" s="17" t="s">
        <v>14</v>
      </c>
      <c r="F22" s="17" t="s">
        <v>15</v>
      </c>
      <c r="G22" s="285" t="s">
        <v>16</v>
      </c>
      <c r="H22" s="285"/>
      <c r="I22" s="285"/>
      <c r="J22" s="17" t="s">
        <v>17</v>
      </c>
      <c r="K22" s="285" t="s">
        <v>18</v>
      </c>
      <c r="L22" s="285"/>
      <c r="M22" s="285"/>
      <c r="N22" s="17" t="s">
        <v>19</v>
      </c>
      <c r="O22" s="285" t="s">
        <v>20</v>
      </c>
      <c r="P22" s="285"/>
      <c r="Q22" s="285" t="s">
        <v>21</v>
      </c>
      <c r="R22" s="285"/>
      <c r="S22" s="285"/>
      <c r="T22" s="285" t="s">
        <v>22</v>
      </c>
      <c r="U22" s="285"/>
      <c r="V22" s="285" t="s">
        <v>23</v>
      </c>
      <c r="W22" s="285"/>
      <c r="X22" s="17" t="s">
        <v>24</v>
      </c>
    </row>
    <row r="23" spans="2:27" ht="18.95" customHeight="1">
      <c r="B23" s="284" t="s">
        <v>25</v>
      </c>
      <c r="C23" s="284"/>
      <c r="D23" s="3">
        <v>0</v>
      </c>
      <c r="E23" s="3">
        <v>0</v>
      </c>
      <c r="F23" s="3">
        <v>0</v>
      </c>
      <c r="G23" s="276">
        <v>0</v>
      </c>
      <c r="H23" s="276"/>
      <c r="I23" s="276"/>
      <c r="J23" s="3">
        <v>0</v>
      </c>
      <c r="K23" s="276">
        <v>0</v>
      </c>
      <c r="L23" s="276"/>
      <c r="M23" s="276"/>
      <c r="N23" s="3">
        <v>0</v>
      </c>
      <c r="O23" s="276">
        <v>0</v>
      </c>
      <c r="P23" s="276"/>
      <c r="Q23" s="276">
        <v>0</v>
      </c>
      <c r="R23" s="276"/>
      <c r="S23" s="276"/>
      <c r="T23" s="276">
        <v>0</v>
      </c>
      <c r="U23" s="276"/>
      <c r="V23" s="276">
        <v>0</v>
      </c>
      <c r="W23" s="276"/>
      <c r="X23" s="3">
        <v>0</v>
      </c>
      <c r="Z23" s="26"/>
      <c r="AA23" s="26"/>
    </row>
    <row r="24" spans="2:27" ht="18.95" customHeight="1">
      <c r="B24" s="284" t="s">
        <v>26</v>
      </c>
      <c r="C24" s="284"/>
      <c r="D24" s="3">
        <v>0</v>
      </c>
      <c r="E24" s="3">
        <v>0</v>
      </c>
      <c r="F24" s="3">
        <v>0</v>
      </c>
      <c r="G24" s="276">
        <v>0</v>
      </c>
      <c r="H24" s="276"/>
      <c r="I24" s="276"/>
      <c r="J24" s="3">
        <v>0</v>
      </c>
      <c r="K24" s="276">
        <v>0</v>
      </c>
      <c r="L24" s="276"/>
      <c r="M24" s="276"/>
      <c r="N24" s="3">
        <v>0</v>
      </c>
      <c r="O24" s="276">
        <v>0</v>
      </c>
      <c r="P24" s="276"/>
      <c r="Q24" s="276">
        <v>0</v>
      </c>
      <c r="R24" s="276"/>
      <c r="S24" s="276"/>
      <c r="T24" s="276">
        <v>0</v>
      </c>
      <c r="U24" s="276"/>
      <c r="V24" s="276">
        <v>0</v>
      </c>
      <c r="W24" s="276"/>
      <c r="X24" s="3">
        <v>0</v>
      </c>
      <c r="Y24" s="25"/>
    </row>
    <row r="25" spans="2:27" ht="19.7" customHeight="1">
      <c r="B25" s="281" t="s">
        <v>47</v>
      </c>
      <c r="C25" s="282"/>
      <c r="D25" s="282"/>
      <c r="E25" s="282"/>
      <c r="F25" s="282"/>
      <c r="G25" s="282"/>
      <c r="H25" s="282"/>
      <c r="I25" s="282"/>
      <c r="J25" s="282"/>
      <c r="K25" s="282"/>
      <c r="L25" s="282"/>
      <c r="M25" s="282"/>
      <c r="N25" s="282"/>
      <c r="O25" s="282"/>
      <c r="P25" s="282"/>
      <c r="Q25" s="282"/>
      <c r="R25" s="282"/>
      <c r="S25" s="282"/>
      <c r="T25" s="282"/>
      <c r="U25" s="282"/>
      <c r="V25" s="282"/>
      <c r="W25" s="282"/>
      <c r="X25" s="283"/>
    </row>
    <row r="26" spans="2:27" ht="25.5">
      <c r="B26" s="17" t="s">
        <v>27</v>
      </c>
      <c r="C26" s="17" t="s">
        <v>28</v>
      </c>
      <c r="D26" s="17" t="s">
        <v>29</v>
      </c>
      <c r="E26" s="17" t="s">
        <v>30</v>
      </c>
      <c r="F26" s="27"/>
      <c r="G26" s="27"/>
      <c r="H26" s="299"/>
      <c r="I26" s="299"/>
      <c r="J26" s="299"/>
      <c r="K26" s="299"/>
      <c r="L26" s="299"/>
      <c r="M26" s="299"/>
      <c r="N26" s="299"/>
      <c r="O26" s="299"/>
      <c r="P26" s="299"/>
      <c r="Q26" s="299"/>
      <c r="R26" s="299"/>
      <c r="S26" s="301"/>
      <c r="T26" s="301"/>
      <c r="U26" s="301"/>
      <c r="V26" s="301"/>
      <c r="W26" s="301"/>
      <c r="X26" s="302"/>
    </row>
    <row r="27" spans="2:27" ht="17.649999999999999" customHeight="1">
      <c r="B27" s="3" t="s">
        <v>31</v>
      </c>
      <c r="C27" s="4">
        <f>IF(ISERROR($D$23/$D$24),0,$D$23/$D$24)</f>
        <v>0</v>
      </c>
      <c r="D27" s="4">
        <f t="shared" ref="D27:D37" si="0">$E$18</f>
        <v>0</v>
      </c>
      <c r="E27" s="4">
        <f>$O$14</f>
        <v>1</v>
      </c>
      <c r="F27" s="28"/>
      <c r="G27" s="28"/>
      <c r="H27" s="300"/>
      <c r="I27" s="300"/>
      <c r="J27" s="303"/>
      <c r="K27" s="303"/>
      <c r="L27" s="5"/>
      <c r="M27" s="5"/>
      <c r="N27" s="300"/>
      <c r="O27" s="300"/>
      <c r="P27" s="300"/>
      <c r="Q27" s="300"/>
      <c r="R27" s="300"/>
      <c r="S27" s="304"/>
      <c r="T27" s="304"/>
      <c r="U27" s="304"/>
      <c r="V27" s="304"/>
      <c r="W27" s="304"/>
      <c r="X27" s="305"/>
    </row>
    <row r="28" spans="2:27" ht="17.649999999999999" customHeight="1">
      <c r="B28" s="3" t="s">
        <v>32</v>
      </c>
      <c r="C28" s="4">
        <f>IF(ISERROR($E$23/$E$24),0,$E$23/$E$24)</f>
        <v>0</v>
      </c>
      <c r="D28" s="4">
        <f t="shared" si="0"/>
        <v>0</v>
      </c>
      <c r="E28" s="4">
        <f t="shared" ref="E28:E37" si="1">$O$14</f>
        <v>1</v>
      </c>
      <c r="F28" s="28"/>
      <c r="G28" s="28"/>
      <c r="H28" s="303"/>
      <c r="I28" s="303"/>
      <c r="J28" s="303"/>
      <c r="K28" s="303"/>
      <c r="L28" s="6"/>
      <c r="M28" s="5"/>
      <c r="N28" s="303"/>
      <c r="O28" s="303"/>
      <c r="P28" s="303"/>
      <c r="Q28" s="303"/>
      <c r="R28" s="303"/>
      <c r="S28" s="304"/>
      <c r="T28" s="304"/>
      <c r="U28" s="304"/>
      <c r="V28" s="304"/>
      <c r="W28" s="304"/>
      <c r="X28" s="305"/>
    </row>
    <row r="29" spans="2:27" ht="17.649999999999999" customHeight="1">
      <c r="B29" s="3" t="s">
        <v>33</v>
      </c>
      <c r="C29" s="4">
        <f>IF(ISERROR($F$23/$F$24),0,$F$23/$F$24)</f>
        <v>0</v>
      </c>
      <c r="D29" s="4">
        <f t="shared" si="0"/>
        <v>0</v>
      </c>
      <c r="E29" s="4">
        <f t="shared" si="1"/>
        <v>1</v>
      </c>
      <c r="F29" s="28"/>
      <c r="G29" s="28"/>
      <c r="H29" s="303"/>
      <c r="I29" s="303"/>
      <c r="J29" s="303"/>
      <c r="K29" s="303"/>
      <c r="L29" s="6"/>
      <c r="M29" s="5"/>
      <c r="N29" s="303"/>
      <c r="O29" s="303"/>
      <c r="P29" s="303"/>
      <c r="Q29" s="303"/>
      <c r="R29" s="303"/>
      <c r="S29" s="304"/>
      <c r="T29" s="304"/>
      <c r="U29" s="304"/>
      <c r="V29" s="304"/>
      <c r="W29" s="304"/>
      <c r="X29" s="305"/>
    </row>
    <row r="30" spans="2:27" ht="17.649999999999999" customHeight="1">
      <c r="B30" s="3" t="s">
        <v>34</v>
      </c>
      <c r="C30" s="4">
        <f>IF(ISERROR($G$23/$G$24),0,$G$23/$G$24)</f>
        <v>0</v>
      </c>
      <c r="D30" s="4">
        <f t="shared" si="0"/>
        <v>0</v>
      </c>
      <c r="E30" s="4">
        <f t="shared" si="1"/>
        <v>1</v>
      </c>
      <c r="F30" s="28"/>
      <c r="G30" s="28"/>
      <c r="H30" s="303"/>
      <c r="I30" s="303"/>
      <c r="J30" s="303"/>
      <c r="K30" s="303"/>
      <c r="L30" s="6"/>
      <c r="M30" s="5"/>
      <c r="N30" s="303"/>
      <c r="O30" s="303"/>
      <c r="P30" s="303"/>
      <c r="Q30" s="303"/>
      <c r="R30" s="303"/>
      <c r="S30" s="304"/>
      <c r="T30" s="304"/>
      <c r="U30" s="304"/>
      <c r="V30" s="304"/>
      <c r="W30" s="304"/>
      <c r="X30" s="305"/>
    </row>
    <row r="31" spans="2:27" ht="17.649999999999999" customHeight="1">
      <c r="B31" s="3" t="s">
        <v>35</v>
      </c>
      <c r="C31" s="4">
        <f>IF(ISERROR($J$23/$J$24),0,$J$23/$J$24)</f>
        <v>0</v>
      </c>
      <c r="D31" s="4">
        <f t="shared" si="0"/>
        <v>0</v>
      </c>
      <c r="E31" s="4">
        <f t="shared" si="1"/>
        <v>1</v>
      </c>
      <c r="F31" s="28"/>
      <c r="G31" s="28"/>
      <c r="H31" s="303"/>
      <c r="I31" s="303"/>
      <c r="J31" s="303"/>
      <c r="K31" s="303"/>
      <c r="L31" s="6"/>
      <c r="M31" s="5"/>
      <c r="N31" s="303"/>
      <c r="O31" s="303"/>
      <c r="P31" s="303"/>
      <c r="Q31" s="303"/>
      <c r="R31" s="303"/>
      <c r="S31" s="304"/>
      <c r="T31" s="304"/>
      <c r="U31" s="304"/>
      <c r="V31" s="304"/>
      <c r="W31" s="304"/>
      <c r="X31" s="305"/>
    </row>
    <row r="32" spans="2:27" ht="17.649999999999999" customHeight="1">
      <c r="B32" s="3" t="s">
        <v>36</v>
      </c>
      <c r="C32" s="4">
        <f>IF(ISERROR($K$23/$K$24),0,$K$23/$K$24)</f>
        <v>0</v>
      </c>
      <c r="D32" s="4">
        <f t="shared" si="0"/>
        <v>0</v>
      </c>
      <c r="E32" s="4">
        <f t="shared" si="1"/>
        <v>1</v>
      </c>
      <c r="F32" s="28"/>
      <c r="G32" s="28"/>
      <c r="H32" s="303"/>
      <c r="I32" s="303"/>
      <c r="J32" s="303"/>
      <c r="K32" s="303"/>
      <c r="L32" s="6"/>
      <c r="M32" s="5"/>
      <c r="N32" s="303"/>
      <c r="O32" s="303"/>
      <c r="P32" s="303"/>
      <c r="Q32" s="303"/>
      <c r="R32" s="303"/>
      <c r="S32" s="304"/>
      <c r="T32" s="304"/>
      <c r="U32" s="304"/>
      <c r="V32" s="304"/>
      <c r="W32" s="304"/>
      <c r="X32" s="305"/>
    </row>
    <row r="33" spans="2:27" ht="17.649999999999999" customHeight="1">
      <c r="B33" s="3" t="s">
        <v>37</v>
      </c>
      <c r="C33" s="4">
        <f>IF(ISERROR($N$23/$N$24),0,$N$23/$N$24)</f>
        <v>0</v>
      </c>
      <c r="D33" s="4">
        <f t="shared" si="0"/>
        <v>0</v>
      </c>
      <c r="E33" s="4">
        <f t="shared" si="1"/>
        <v>1</v>
      </c>
      <c r="F33" s="28"/>
      <c r="G33" s="28"/>
      <c r="H33" s="303"/>
      <c r="I33" s="303"/>
      <c r="J33" s="303"/>
      <c r="K33" s="303"/>
      <c r="L33" s="6"/>
      <c r="M33" s="5"/>
      <c r="N33" s="303"/>
      <c r="O33" s="303"/>
      <c r="P33" s="303"/>
      <c r="Q33" s="303"/>
      <c r="R33" s="303"/>
      <c r="S33" s="304"/>
      <c r="T33" s="304"/>
      <c r="U33" s="304"/>
      <c r="V33" s="304"/>
      <c r="W33" s="304"/>
      <c r="X33" s="305"/>
    </row>
    <row r="34" spans="2:27" ht="17.649999999999999" customHeight="1">
      <c r="B34" s="3" t="s">
        <v>38</v>
      </c>
      <c r="C34" s="4">
        <f>IF(ISERROR($O$23/$O$24),0,$O$23/$O$24)</f>
        <v>0</v>
      </c>
      <c r="D34" s="4">
        <f t="shared" si="0"/>
        <v>0</v>
      </c>
      <c r="E34" s="4">
        <f t="shared" si="1"/>
        <v>1</v>
      </c>
      <c r="F34" s="28"/>
      <c r="G34" s="28"/>
      <c r="H34" s="303"/>
      <c r="I34" s="303"/>
      <c r="J34" s="303"/>
      <c r="K34" s="303"/>
      <c r="L34" s="6"/>
      <c r="M34" s="5"/>
      <c r="N34" s="303"/>
      <c r="O34" s="303"/>
      <c r="P34" s="303"/>
      <c r="Q34" s="303"/>
      <c r="R34" s="303"/>
      <c r="S34" s="304"/>
      <c r="T34" s="304"/>
      <c r="U34" s="304"/>
      <c r="V34" s="304"/>
      <c r="W34" s="304"/>
      <c r="X34" s="305"/>
    </row>
    <row r="35" spans="2:27" ht="17.649999999999999" customHeight="1">
      <c r="B35" s="3" t="s">
        <v>39</v>
      </c>
      <c r="C35" s="4">
        <f>IF(ISERROR($Q$23/$Q$24),0,$Q$23/$Q$24)</f>
        <v>0</v>
      </c>
      <c r="D35" s="4">
        <f t="shared" si="0"/>
        <v>0</v>
      </c>
      <c r="E35" s="4">
        <f t="shared" si="1"/>
        <v>1</v>
      </c>
      <c r="F35" s="28"/>
      <c r="G35" s="28"/>
      <c r="H35" s="303"/>
      <c r="I35" s="303"/>
      <c r="J35" s="303"/>
      <c r="K35" s="303"/>
      <c r="L35" s="6"/>
      <c r="M35" s="5"/>
      <c r="N35" s="303"/>
      <c r="O35" s="303"/>
      <c r="P35" s="303"/>
      <c r="Q35" s="303"/>
      <c r="R35" s="303"/>
      <c r="S35" s="304"/>
      <c r="T35" s="304"/>
      <c r="U35" s="304"/>
      <c r="V35" s="304"/>
      <c r="W35" s="304"/>
      <c r="X35" s="305"/>
    </row>
    <row r="36" spans="2:27" ht="17.649999999999999" customHeight="1">
      <c r="B36" s="3" t="s">
        <v>40</v>
      </c>
      <c r="C36" s="4">
        <f>IF(ISERROR($T$23/$T$24),0,$T$23/$T$24)</f>
        <v>0</v>
      </c>
      <c r="D36" s="4">
        <f t="shared" si="0"/>
        <v>0</v>
      </c>
      <c r="E36" s="4">
        <f t="shared" si="1"/>
        <v>1</v>
      </c>
      <c r="F36" s="28"/>
      <c r="G36" s="28"/>
      <c r="H36" s="303"/>
      <c r="I36" s="303"/>
      <c r="J36" s="303"/>
      <c r="K36" s="303"/>
      <c r="L36" s="6"/>
      <c r="M36" s="5"/>
      <c r="N36" s="303"/>
      <c r="O36" s="303"/>
      <c r="P36" s="303"/>
      <c r="Q36" s="303"/>
      <c r="R36" s="303"/>
      <c r="S36" s="304"/>
      <c r="T36" s="304"/>
      <c r="U36" s="304"/>
      <c r="V36" s="304"/>
      <c r="W36" s="304"/>
      <c r="X36" s="305"/>
    </row>
    <row r="37" spans="2:27" ht="17.649999999999999" customHeight="1">
      <c r="B37" s="3" t="s">
        <v>41</v>
      </c>
      <c r="C37" s="4">
        <f>IF(ISERROR($V$23/$V$24),0,$V$23/$V$24)</f>
        <v>0</v>
      </c>
      <c r="D37" s="4">
        <f t="shared" si="0"/>
        <v>0</v>
      </c>
      <c r="E37" s="4">
        <f t="shared" si="1"/>
        <v>1</v>
      </c>
      <c r="F37" s="28"/>
      <c r="G37" s="28"/>
      <c r="H37" s="303"/>
      <c r="I37" s="303"/>
      <c r="J37" s="303"/>
      <c r="K37" s="303"/>
      <c r="L37" s="6"/>
      <c r="M37" s="5"/>
      <c r="N37" s="303"/>
      <c r="O37" s="303"/>
      <c r="P37" s="303"/>
      <c r="Q37" s="303"/>
      <c r="R37" s="303"/>
      <c r="S37" s="304"/>
      <c r="T37" s="304"/>
      <c r="U37" s="304"/>
      <c r="V37" s="304"/>
      <c r="W37" s="304"/>
      <c r="X37" s="305"/>
    </row>
    <row r="38" spans="2:27" ht="17.649999999999999" customHeight="1">
      <c r="B38" s="3" t="s">
        <v>42</v>
      </c>
      <c r="C38" s="4">
        <v>0</v>
      </c>
      <c r="D38" s="4">
        <v>0</v>
      </c>
      <c r="E38" s="4">
        <v>0</v>
      </c>
      <c r="F38" s="29"/>
      <c r="G38" s="29"/>
      <c r="H38" s="308"/>
      <c r="I38" s="308"/>
      <c r="J38" s="308"/>
      <c r="K38" s="308"/>
      <c r="L38" s="7"/>
      <c r="M38" s="8"/>
      <c r="N38" s="308"/>
      <c r="O38" s="308"/>
      <c r="P38" s="308"/>
      <c r="Q38" s="308"/>
      <c r="R38" s="308"/>
      <c r="S38" s="306"/>
      <c r="T38" s="306"/>
      <c r="U38" s="306"/>
      <c r="V38" s="306"/>
      <c r="W38" s="306"/>
      <c r="X38" s="307"/>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311" t="s">
        <v>50</v>
      </c>
      <c r="C40" s="312"/>
      <c r="D40" s="312"/>
      <c r="E40" s="312"/>
      <c r="F40" s="312"/>
      <c r="G40" s="312"/>
      <c r="H40" s="312"/>
      <c r="I40" s="312"/>
      <c r="J40" s="312"/>
      <c r="K40" s="312"/>
      <c r="L40" s="312"/>
      <c r="M40" s="312"/>
      <c r="N40" s="312"/>
      <c r="O40" s="312"/>
      <c r="P40" s="312"/>
      <c r="Q40" s="312"/>
      <c r="R40" s="312"/>
      <c r="S40" s="312"/>
      <c r="T40" s="312"/>
      <c r="U40" s="312"/>
      <c r="V40" s="312"/>
      <c r="W40" s="312"/>
      <c r="X40" s="313"/>
      <c r="Z40" s="32"/>
    </row>
    <row r="41" spans="2:27" ht="33" customHeight="1">
      <c r="B41" s="309"/>
      <c r="C41" s="309"/>
      <c r="D41" s="309"/>
      <c r="E41" s="309"/>
      <c r="F41" s="309"/>
      <c r="G41" s="309"/>
      <c r="H41" s="309"/>
      <c r="I41" s="309"/>
      <c r="J41" s="309"/>
      <c r="K41" s="309"/>
      <c r="L41" s="309"/>
      <c r="M41" s="309"/>
      <c r="N41" s="309"/>
      <c r="O41" s="309"/>
      <c r="P41" s="309"/>
      <c r="Q41" s="309"/>
      <c r="R41" s="309"/>
      <c r="S41" s="309"/>
      <c r="T41" s="309"/>
      <c r="U41" s="309"/>
      <c r="V41" s="309"/>
      <c r="W41" s="309"/>
      <c r="X41" s="309"/>
      <c r="Y41" s="9"/>
      <c r="Z41" s="9"/>
      <c r="AA41" s="9"/>
    </row>
    <row r="42" spans="2:27" ht="10.5" customHeight="1">
      <c r="B42" s="310"/>
      <c r="C42" s="299"/>
      <c r="D42" s="299"/>
      <c r="E42" s="299"/>
      <c r="F42" s="299"/>
      <c r="G42" s="299"/>
      <c r="H42" s="299"/>
      <c r="I42" s="299"/>
      <c r="J42" s="299"/>
      <c r="K42" s="299"/>
      <c r="L42" s="299"/>
      <c r="M42" s="299"/>
      <c r="N42" s="299"/>
      <c r="O42" s="299"/>
      <c r="P42" s="299"/>
      <c r="Q42" s="299"/>
      <c r="R42" s="299"/>
      <c r="S42" s="299"/>
      <c r="T42" s="299"/>
      <c r="U42" s="299"/>
      <c r="V42" s="299"/>
      <c r="W42" s="299"/>
      <c r="X42" s="302"/>
      <c r="Y42" s="10"/>
      <c r="Z42" s="11"/>
      <c r="AA42" s="12"/>
    </row>
    <row r="43" spans="2:27" ht="18" customHeight="1">
      <c r="B43" s="323" t="s">
        <v>43</v>
      </c>
      <c r="C43" s="324"/>
      <c r="D43" s="324"/>
      <c r="E43" s="324"/>
      <c r="F43" s="324"/>
      <c r="G43" s="324"/>
      <c r="H43" s="324"/>
      <c r="I43" s="324"/>
      <c r="J43" s="324"/>
      <c r="K43" s="324"/>
      <c r="L43" s="324"/>
      <c r="M43" s="324"/>
      <c r="N43" s="324"/>
      <c r="O43" s="324"/>
      <c r="P43" s="324"/>
      <c r="Q43" s="324"/>
      <c r="R43" s="324"/>
      <c r="S43" s="324"/>
      <c r="T43" s="324"/>
      <c r="U43" s="324"/>
      <c r="V43" s="324"/>
      <c r="W43" s="324"/>
      <c r="X43" s="325"/>
      <c r="Y43" s="10"/>
      <c r="Z43" s="11"/>
      <c r="AA43" s="12"/>
    </row>
    <row r="44" spans="2:27" ht="32.25" customHeight="1">
      <c r="B44" s="326"/>
      <c r="C44" s="327"/>
      <c r="D44" s="327"/>
      <c r="E44" s="327"/>
      <c r="F44" s="327"/>
      <c r="G44" s="327"/>
      <c r="H44" s="327"/>
      <c r="I44" s="327"/>
      <c r="J44" s="327"/>
      <c r="K44" s="327"/>
      <c r="L44" s="327"/>
      <c r="M44" s="327"/>
      <c r="N44" s="327"/>
      <c r="O44" s="327"/>
      <c r="P44" s="327"/>
      <c r="Q44" s="327"/>
      <c r="R44" s="327"/>
      <c r="S44" s="327"/>
      <c r="T44" s="327"/>
      <c r="U44" s="327"/>
      <c r="V44" s="327"/>
      <c r="W44" s="327"/>
      <c r="X44" s="328"/>
      <c r="Y44" s="10"/>
      <c r="Z44" s="11"/>
      <c r="AA44" s="12"/>
    </row>
    <row r="45" spans="2:27" ht="8.4499999999999993" customHeight="1">
      <c r="B45" s="30"/>
      <c r="C45" s="27"/>
      <c r="D45" s="27"/>
      <c r="E45" s="27"/>
      <c r="F45" s="27"/>
      <c r="G45" s="299"/>
      <c r="H45" s="299"/>
      <c r="I45" s="299"/>
      <c r="J45" s="299"/>
      <c r="K45" s="299"/>
      <c r="L45" s="299"/>
      <c r="M45" s="27"/>
      <c r="N45" s="27"/>
      <c r="O45" s="27"/>
      <c r="P45" s="27"/>
      <c r="Q45" s="27"/>
      <c r="R45" s="27"/>
      <c r="S45" s="27"/>
      <c r="T45" s="27"/>
      <c r="U45" s="27"/>
      <c r="V45" s="27"/>
      <c r="W45" s="27"/>
      <c r="X45" s="31"/>
      <c r="Y45" s="10"/>
      <c r="Z45" s="11"/>
      <c r="AA45" s="12"/>
    </row>
    <row r="46" spans="2:27" ht="12.75">
      <c r="B46" s="314" t="s">
        <v>44</v>
      </c>
      <c r="C46" s="315"/>
      <c r="D46" s="315"/>
      <c r="E46" s="315"/>
      <c r="F46" s="315"/>
      <c r="G46" s="315"/>
      <c r="H46" s="315"/>
      <c r="I46" s="28"/>
      <c r="J46" s="13" t="s">
        <v>45</v>
      </c>
      <c r="K46" s="28"/>
      <c r="L46" s="316"/>
      <c r="M46" s="317"/>
      <c r="N46" s="28"/>
      <c r="O46" s="5" t="s">
        <v>46</v>
      </c>
      <c r="P46" s="28"/>
      <c r="Q46" s="259"/>
      <c r="R46" s="260"/>
      <c r="S46" s="28"/>
      <c r="T46" s="28"/>
      <c r="U46" s="28"/>
      <c r="V46" s="28"/>
      <c r="W46" s="28"/>
      <c r="X46" s="33"/>
      <c r="Y46" s="10"/>
      <c r="Z46" s="11"/>
      <c r="AA46" s="12"/>
    </row>
    <row r="47" spans="2:27" ht="8.4499999999999993" customHeight="1">
      <c r="B47" s="34"/>
      <c r="C47" s="28"/>
      <c r="D47" s="28"/>
      <c r="E47" s="28"/>
      <c r="F47" s="28"/>
      <c r="G47" s="28"/>
      <c r="H47" s="28"/>
      <c r="I47" s="318"/>
      <c r="J47" s="318"/>
      <c r="K47" s="318"/>
      <c r="L47" s="318"/>
      <c r="M47" s="318"/>
      <c r="N47" s="318"/>
      <c r="O47" s="318"/>
      <c r="P47" s="318"/>
      <c r="Q47" s="318"/>
      <c r="R47" s="318"/>
      <c r="S47" s="318"/>
      <c r="T47" s="318"/>
      <c r="U47" s="318"/>
      <c r="V47" s="318"/>
      <c r="W47" s="318"/>
      <c r="X47" s="319"/>
      <c r="Y47" s="10"/>
      <c r="Z47" s="11"/>
      <c r="AA47" s="12"/>
    </row>
    <row r="48" spans="2:27" ht="35.25" customHeight="1">
      <c r="B48" s="320" t="s">
        <v>57</v>
      </c>
      <c r="C48" s="321"/>
      <c r="D48" s="321"/>
      <c r="E48" s="321"/>
      <c r="F48" s="321"/>
      <c r="G48" s="321"/>
      <c r="H48" s="321"/>
      <c r="I48" s="321"/>
      <c r="J48" s="321"/>
      <c r="K48" s="321"/>
      <c r="L48" s="321"/>
      <c r="M48" s="321"/>
      <c r="N48" s="321"/>
      <c r="O48" s="321"/>
      <c r="P48" s="321"/>
      <c r="Q48" s="321"/>
      <c r="R48" s="321"/>
      <c r="S48" s="321"/>
      <c r="T48" s="321"/>
      <c r="U48" s="321"/>
      <c r="V48" s="321"/>
      <c r="W48" s="321"/>
      <c r="X48" s="322"/>
      <c r="Y48" s="10"/>
      <c r="Z48" s="11"/>
      <c r="AA48" s="12"/>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10"/>
      <c r="Z49" s="11"/>
      <c r="AA49" s="12"/>
    </row>
    <row r="50" spans="2:27" ht="13.5" customHeight="1">
      <c r="G50" s="303"/>
      <c r="H50" s="303"/>
      <c r="I50" s="303"/>
      <c r="J50" s="303"/>
      <c r="K50" s="303"/>
      <c r="L50" s="303"/>
      <c r="M50" s="303"/>
      <c r="N50" s="303"/>
      <c r="O50" s="303"/>
      <c r="P50" s="303"/>
      <c r="Q50" s="303"/>
      <c r="R50" s="303"/>
      <c r="S50" s="303"/>
      <c r="T50" s="303"/>
      <c r="U50" s="303"/>
      <c r="V50" s="303"/>
      <c r="W50" s="303"/>
      <c r="X50" s="303"/>
      <c r="Y50" s="10"/>
      <c r="Z50" s="11"/>
      <c r="AA50" s="12"/>
    </row>
  </sheetData>
  <sheetProtection selectLockedCells="1" selectUnlockedCells="1"/>
  <mergeCells count="137">
    <mergeCell ref="C5:D5"/>
    <mergeCell ref="E5:G5"/>
    <mergeCell ref="H5:J5"/>
    <mergeCell ref="K5:N5"/>
    <mergeCell ref="O5:R5"/>
    <mergeCell ref="S5:V5"/>
    <mergeCell ref="W5:X5"/>
    <mergeCell ref="B1:T1"/>
    <mergeCell ref="B2:T4"/>
    <mergeCell ref="U1:X4"/>
    <mergeCell ref="H29:I29"/>
    <mergeCell ref="H34:I34"/>
    <mergeCell ref="S14:U14"/>
    <mergeCell ref="V14:X14"/>
    <mergeCell ref="J34:K34"/>
    <mergeCell ref="N34:O34"/>
    <mergeCell ref="P34:R34"/>
    <mergeCell ref="J35:K35"/>
    <mergeCell ref="N35:O35"/>
    <mergeCell ref="P35:R35"/>
    <mergeCell ref="H32:I32"/>
    <mergeCell ref="J32:K32"/>
    <mergeCell ref="N32:O32"/>
    <mergeCell ref="P32:R32"/>
    <mergeCell ref="M18:Q18"/>
    <mergeCell ref="R18:U18"/>
    <mergeCell ref="V18:X18"/>
    <mergeCell ref="P31:R31"/>
    <mergeCell ref="H33:I33"/>
    <mergeCell ref="J33:K33"/>
    <mergeCell ref="H35:I35"/>
    <mergeCell ref="B25:X25"/>
    <mergeCell ref="H26:I27"/>
    <mergeCell ref="J26:M26"/>
    <mergeCell ref="G50:H50"/>
    <mergeCell ref="I50:X50"/>
    <mergeCell ref="B46:H46"/>
    <mergeCell ref="L46:M46"/>
    <mergeCell ref="Q46:R46"/>
    <mergeCell ref="I47:X47"/>
    <mergeCell ref="B48:X48"/>
    <mergeCell ref="B43:X43"/>
    <mergeCell ref="B44:X44"/>
    <mergeCell ref="G45:H45"/>
    <mergeCell ref="I45:J45"/>
    <mergeCell ref="K45:L45"/>
    <mergeCell ref="P38:R38"/>
    <mergeCell ref="B41:X41"/>
    <mergeCell ref="B42:X42"/>
    <mergeCell ref="H36:I36"/>
    <mergeCell ref="J36:K36"/>
    <mergeCell ref="N36:O36"/>
    <mergeCell ref="P36:R36"/>
    <mergeCell ref="H37:I37"/>
    <mergeCell ref="J37:K37"/>
    <mergeCell ref="N37:O37"/>
    <mergeCell ref="P37:R37"/>
    <mergeCell ref="B40:X40"/>
    <mergeCell ref="N26:O27"/>
    <mergeCell ref="P26:R27"/>
    <mergeCell ref="S26:X26"/>
    <mergeCell ref="J27:K27"/>
    <mergeCell ref="S27:X38"/>
    <mergeCell ref="H28:I28"/>
    <mergeCell ref="J28:K28"/>
    <mergeCell ref="N28:O28"/>
    <mergeCell ref="P28:R28"/>
    <mergeCell ref="J29:K29"/>
    <mergeCell ref="N29:O29"/>
    <mergeCell ref="P29:R29"/>
    <mergeCell ref="P33:R33"/>
    <mergeCell ref="N33:O33"/>
    <mergeCell ref="H30:I30"/>
    <mergeCell ref="J30:K30"/>
    <mergeCell ref="N30:O30"/>
    <mergeCell ref="P30:R30"/>
    <mergeCell ref="H31:I31"/>
    <mergeCell ref="J31:K31"/>
    <mergeCell ref="N31:O31"/>
    <mergeCell ref="H38:I38"/>
    <mergeCell ref="J38:K38"/>
    <mergeCell ref="N38:O38"/>
    <mergeCell ref="V23:W23"/>
    <mergeCell ref="B24:C24"/>
    <mergeCell ref="G24:I24"/>
    <mergeCell ref="K24:M24"/>
    <mergeCell ref="O24:P24"/>
    <mergeCell ref="Q24:S24"/>
    <mergeCell ref="T24:U24"/>
    <mergeCell ref="V24:W24"/>
    <mergeCell ref="B23:C23"/>
    <mergeCell ref="G23:I23"/>
    <mergeCell ref="K23:M23"/>
    <mergeCell ref="O23:P23"/>
    <mergeCell ref="Q23:S23"/>
    <mergeCell ref="T23:U23"/>
    <mergeCell ref="B6:X6"/>
    <mergeCell ref="B14:F14"/>
    <mergeCell ref="O14:R14"/>
    <mergeCell ref="B10:X10"/>
    <mergeCell ref="B11:X11"/>
    <mergeCell ref="B9:X9"/>
    <mergeCell ref="B21:X21"/>
    <mergeCell ref="B22:C22"/>
    <mergeCell ref="G22:I22"/>
    <mergeCell ref="K22:M22"/>
    <mergeCell ref="B15:X15"/>
    <mergeCell ref="G18:L18"/>
    <mergeCell ref="O22:P22"/>
    <mergeCell ref="Q22:S22"/>
    <mergeCell ref="T22:U22"/>
    <mergeCell ref="V22:W22"/>
    <mergeCell ref="B19:L19"/>
    <mergeCell ref="M19:X19"/>
    <mergeCell ref="B20:L20"/>
    <mergeCell ref="M20:X20"/>
    <mergeCell ref="K14:N14"/>
    <mergeCell ref="G14:J14"/>
    <mergeCell ref="B7:F8"/>
    <mergeCell ref="G7:X8"/>
    <mergeCell ref="C18:D18"/>
    <mergeCell ref="E18:F18"/>
    <mergeCell ref="B12:F13"/>
    <mergeCell ref="G12:J13"/>
    <mergeCell ref="K12:N13"/>
    <mergeCell ref="O12:X12"/>
    <mergeCell ref="O13:R13"/>
    <mergeCell ref="S13:U13"/>
    <mergeCell ref="V13:X13"/>
    <mergeCell ref="B16:B17"/>
    <mergeCell ref="C16:D17"/>
    <mergeCell ref="E16:F17"/>
    <mergeCell ref="G16:L17"/>
    <mergeCell ref="M17:Q17"/>
    <mergeCell ref="R17:U17"/>
    <mergeCell ref="V17:X17"/>
    <mergeCell ref="M16:X16"/>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disablePrompts="1" count="3">
        <x14:dataValidation type="list" allowBlank="1" showInputMessage="1" showErrorMessage="1">
          <x14:formula1>
            <xm:f>Hoja1!$A$3:$A$24</xm:f>
          </x14:formula1>
          <xm:sqref>G7:X8</xm:sqref>
        </x14:dataValidation>
        <x14:dataValidation type="list" allowBlank="1" showInputMessage="1" showErrorMessage="1">
          <x14:formula1>
            <xm:f>Hoja1!$F$3:$F$8</xm:f>
          </x14:formula1>
          <xm:sqref>C18:D18</xm:sqref>
        </x14:dataValidation>
        <x14:dataValidation type="list" allowBlank="1" showInputMessage="1" showErrorMessage="1">
          <x14:formula1>
            <xm:f>Hoja1!$D$3:$D$13</xm:f>
          </x14:formula1>
          <xm:sqref>G14:J14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dimension ref="A2:F24"/>
  <sheetViews>
    <sheetView workbookViewId="0">
      <selection activeCell="D15" sqref="D15"/>
    </sheetView>
  </sheetViews>
  <sheetFormatPr baseColWidth="10" defaultColWidth="11" defaultRowHeight="14.25"/>
  <cols>
    <col min="1" max="1" width="53.375" style="19" customWidth="1"/>
    <col min="2" max="3" width="11" style="19"/>
    <col min="4" max="4" width="36.625" style="19" customWidth="1"/>
    <col min="5" max="5" width="11" style="19"/>
    <col min="6" max="6" width="18.5" style="22" customWidth="1"/>
    <col min="7" max="16384" width="11" style="19"/>
  </cols>
  <sheetData>
    <row r="2" spans="1:6">
      <c r="A2" s="18" t="s">
        <v>79</v>
      </c>
    </row>
    <row r="3" spans="1:6">
      <c r="A3" s="20" t="s">
        <v>91</v>
      </c>
      <c r="D3" s="19" t="s">
        <v>99</v>
      </c>
      <c r="F3" s="22" t="s">
        <v>110</v>
      </c>
    </row>
    <row r="4" spans="1:6">
      <c r="A4" s="20" t="s">
        <v>92</v>
      </c>
      <c r="D4" s="19" t="s">
        <v>100</v>
      </c>
      <c r="F4" s="22" t="s">
        <v>111</v>
      </c>
    </row>
    <row r="5" spans="1:6">
      <c r="A5" s="20" t="s">
        <v>78</v>
      </c>
      <c r="D5" s="19" t="s">
        <v>101</v>
      </c>
      <c r="F5" s="22" t="s">
        <v>112</v>
      </c>
    </row>
    <row r="6" spans="1:6" ht="28.5">
      <c r="A6" s="20" t="s">
        <v>79</v>
      </c>
      <c r="D6" s="19" t="s">
        <v>102</v>
      </c>
      <c r="F6" s="22" t="s">
        <v>205</v>
      </c>
    </row>
    <row r="7" spans="1:6">
      <c r="A7" s="20" t="s">
        <v>80</v>
      </c>
      <c r="D7" s="19" t="s">
        <v>103</v>
      </c>
      <c r="F7" s="22" t="s">
        <v>113</v>
      </c>
    </row>
    <row r="8" spans="1:6">
      <c r="A8" s="20" t="s">
        <v>84</v>
      </c>
      <c r="D8" s="19" t="s">
        <v>104</v>
      </c>
      <c r="F8" s="22" t="s">
        <v>114</v>
      </c>
    </row>
    <row r="9" spans="1:6">
      <c r="A9" s="20" t="s">
        <v>83</v>
      </c>
      <c r="D9" s="19" t="s">
        <v>105</v>
      </c>
    </row>
    <row r="10" spans="1:6">
      <c r="A10" s="20" t="s">
        <v>81</v>
      </c>
      <c r="D10" s="19" t="s">
        <v>106</v>
      </c>
    </row>
    <row r="11" spans="1:6" ht="28.5">
      <c r="A11" s="20" t="s">
        <v>85</v>
      </c>
      <c r="D11" s="19" t="s">
        <v>298</v>
      </c>
    </row>
    <row r="12" spans="1:6">
      <c r="A12" s="20" t="s">
        <v>77</v>
      </c>
      <c r="D12" s="19" t="s">
        <v>107</v>
      </c>
    </row>
    <row r="13" spans="1:6">
      <c r="A13" s="20" t="s">
        <v>86</v>
      </c>
      <c r="D13" s="19" t="s">
        <v>108</v>
      </c>
    </row>
    <row r="14" spans="1:6">
      <c r="A14" s="20" t="s">
        <v>82</v>
      </c>
    </row>
    <row r="15" spans="1:6">
      <c r="A15" s="20" t="s">
        <v>87</v>
      </c>
    </row>
    <row r="16" spans="1:6">
      <c r="A16" s="20" t="s">
        <v>88</v>
      </c>
    </row>
    <row r="17" spans="1:1">
      <c r="A17" s="20" t="s">
        <v>89</v>
      </c>
    </row>
    <row r="18" spans="1:1">
      <c r="A18" s="20" t="s">
        <v>90</v>
      </c>
    </row>
    <row r="19" spans="1:1">
      <c r="A19" s="20" t="s">
        <v>96</v>
      </c>
    </row>
    <row r="20" spans="1:1">
      <c r="A20" s="20" t="s">
        <v>97</v>
      </c>
    </row>
    <row r="21" spans="1:1">
      <c r="A21" s="20" t="s">
        <v>98</v>
      </c>
    </row>
    <row r="22" spans="1:1">
      <c r="A22" s="20" t="s">
        <v>93</v>
      </c>
    </row>
    <row r="23" spans="1:1">
      <c r="A23" s="20" t="s">
        <v>94</v>
      </c>
    </row>
    <row r="24" spans="1:1">
      <c r="A24" s="20" t="s">
        <v>95</v>
      </c>
    </row>
  </sheetData>
  <dataValidations count="1">
    <dataValidation type="list" allowBlank="1" showInputMessage="1" showErrorMessage="1" sqref="A2">
      <formula1>$A$3:$A$24</formula1>
    </dataValidation>
  </dataValidation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
    <tabColor theme="9"/>
    <pageSetUpPr fitToPage="1"/>
  </sheetPr>
  <dimension ref="B1:AR50"/>
  <sheetViews>
    <sheetView zoomScale="80" zoomScaleNormal="80" zoomScaleSheetLayoutView="100" workbookViewId="0">
      <selection activeCell="W5" sqref="W5:X5"/>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34" width="4.625" style="46"/>
    <col min="35" max="36" width="3.625" style="46" customWidth="1"/>
    <col min="37" max="37" width="6.5" style="46" customWidth="1"/>
    <col min="38" max="41" width="3.375" style="46" customWidth="1"/>
    <col min="42" max="43" width="5.75" style="46" customWidth="1"/>
    <col min="44" max="44" width="14" style="61" customWidth="1"/>
    <col min="45" max="46" width="4.625" style="23"/>
    <col min="47" max="47" width="5.75" style="23" bestFit="1" customWidth="1"/>
    <col min="48" max="16384" width="4.625" style="23"/>
  </cols>
  <sheetData>
    <row r="1" spans="2:44" ht="20.25" customHeight="1">
      <c r="B1" s="344" t="s">
        <v>72</v>
      </c>
      <c r="C1" s="345"/>
      <c r="D1" s="345"/>
      <c r="E1" s="345"/>
      <c r="F1" s="345"/>
      <c r="G1" s="345"/>
      <c r="H1" s="345"/>
      <c r="I1" s="345"/>
      <c r="J1" s="345"/>
      <c r="K1" s="345"/>
      <c r="L1" s="345"/>
      <c r="M1" s="345"/>
      <c r="N1" s="345"/>
      <c r="O1" s="345"/>
      <c r="P1" s="345"/>
      <c r="Q1" s="345"/>
      <c r="R1" s="345"/>
      <c r="S1" s="345"/>
      <c r="T1" s="346"/>
      <c r="U1" s="356"/>
      <c r="V1" s="357"/>
      <c r="W1" s="357"/>
      <c r="X1" s="358"/>
      <c r="AB1" s="383" t="s">
        <v>374</v>
      </c>
      <c r="AC1" s="383"/>
      <c r="AD1" s="383"/>
      <c r="AE1" s="383"/>
      <c r="AF1" s="383"/>
      <c r="AG1" s="383"/>
      <c r="AH1" s="383"/>
      <c r="AI1" s="383"/>
      <c r="AJ1" s="383"/>
      <c r="AK1" s="383"/>
      <c r="AL1" s="383"/>
      <c r="AM1" s="383"/>
      <c r="AN1" s="383"/>
      <c r="AO1" s="383"/>
      <c r="AP1" s="383"/>
      <c r="AQ1" s="383"/>
      <c r="AR1" s="383"/>
    </row>
    <row r="2" spans="2:44" ht="13.5" customHeight="1">
      <c r="B2" s="347" t="s">
        <v>75</v>
      </c>
      <c r="C2" s="348"/>
      <c r="D2" s="348"/>
      <c r="E2" s="348"/>
      <c r="F2" s="348"/>
      <c r="G2" s="348"/>
      <c r="H2" s="348"/>
      <c r="I2" s="348"/>
      <c r="J2" s="348"/>
      <c r="K2" s="348"/>
      <c r="L2" s="348"/>
      <c r="M2" s="348"/>
      <c r="N2" s="348"/>
      <c r="O2" s="348"/>
      <c r="P2" s="348"/>
      <c r="Q2" s="348"/>
      <c r="R2" s="348"/>
      <c r="S2" s="348"/>
      <c r="T2" s="349"/>
      <c r="U2" s="359"/>
      <c r="V2" s="360"/>
      <c r="W2" s="360"/>
      <c r="X2" s="361"/>
    </row>
    <row r="3" spans="2:44" ht="13.5" customHeight="1">
      <c r="B3" s="350"/>
      <c r="C3" s="351"/>
      <c r="D3" s="351"/>
      <c r="E3" s="351"/>
      <c r="F3" s="351"/>
      <c r="G3" s="351"/>
      <c r="H3" s="351"/>
      <c r="I3" s="351"/>
      <c r="J3" s="351"/>
      <c r="K3" s="351"/>
      <c r="L3" s="351"/>
      <c r="M3" s="351"/>
      <c r="N3" s="351"/>
      <c r="O3" s="351"/>
      <c r="P3" s="351"/>
      <c r="Q3" s="351"/>
      <c r="R3" s="351"/>
      <c r="S3" s="351"/>
      <c r="T3" s="352"/>
      <c r="U3" s="359"/>
      <c r="V3" s="360"/>
      <c r="W3" s="360"/>
      <c r="X3" s="361"/>
      <c r="AB3" s="372" t="s">
        <v>443</v>
      </c>
      <c r="AC3" s="372"/>
      <c r="AD3" s="372"/>
      <c r="AE3" s="372"/>
      <c r="AF3" s="372"/>
      <c r="AG3" s="372"/>
      <c r="AH3" s="372"/>
      <c r="AI3" s="372"/>
      <c r="AJ3" s="372"/>
      <c r="AK3" s="372"/>
      <c r="AL3" s="372"/>
      <c r="AM3" s="372"/>
      <c r="AN3" s="372"/>
      <c r="AO3" s="372"/>
      <c r="AP3" s="372"/>
      <c r="AQ3" s="372"/>
      <c r="AR3" s="372"/>
    </row>
    <row r="4" spans="2:44" ht="13.5" customHeight="1">
      <c r="B4" s="353"/>
      <c r="C4" s="354"/>
      <c r="D4" s="354"/>
      <c r="E4" s="354"/>
      <c r="F4" s="354"/>
      <c r="G4" s="354"/>
      <c r="H4" s="354"/>
      <c r="I4" s="354"/>
      <c r="J4" s="354"/>
      <c r="K4" s="354"/>
      <c r="L4" s="354"/>
      <c r="M4" s="354"/>
      <c r="N4" s="354"/>
      <c r="O4" s="354"/>
      <c r="P4" s="354"/>
      <c r="Q4" s="354"/>
      <c r="R4" s="354"/>
      <c r="S4" s="354"/>
      <c r="T4" s="355"/>
      <c r="U4" s="362"/>
      <c r="V4" s="363"/>
      <c r="W4" s="363"/>
      <c r="X4" s="364"/>
      <c r="AB4" s="372"/>
      <c r="AC4" s="372"/>
      <c r="AD4" s="372"/>
      <c r="AE4" s="372"/>
      <c r="AF4" s="372"/>
      <c r="AG4" s="372"/>
      <c r="AH4" s="372"/>
      <c r="AI4" s="372"/>
      <c r="AJ4" s="372"/>
      <c r="AK4" s="372"/>
      <c r="AL4" s="372"/>
      <c r="AM4" s="372"/>
      <c r="AN4" s="372"/>
      <c r="AO4" s="372"/>
      <c r="AP4" s="372"/>
      <c r="AQ4" s="372"/>
      <c r="AR4" s="372"/>
    </row>
    <row r="5" spans="2:44" s="41" customFormat="1" ht="14.25" customHeight="1">
      <c r="B5" s="40" t="s">
        <v>0</v>
      </c>
      <c r="C5" s="336" t="s">
        <v>444</v>
      </c>
      <c r="D5" s="336"/>
      <c r="E5" s="337" t="s">
        <v>1</v>
      </c>
      <c r="F5" s="337"/>
      <c r="G5" s="337"/>
      <c r="H5" s="338" t="s">
        <v>441</v>
      </c>
      <c r="I5" s="338"/>
      <c r="J5" s="338"/>
      <c r="K5" s="337" t="s">
        <v>2</v>
      </c>
      <c r="L5" s="337"/>
      <c r="M5" s="337"/>
      <c r="N5" s="337"/>
      <c r="O5" s="336" t="s">
        <v>442</v>
      </c>
      <c r="P5" s="336"/>
      <c r="Q5" s="336"/>
      <c r="R5" s="336"/>
      <c r="S5" s="339" t="s">
        <v>3</v>
      </c>
      <c r="T5" s="340"/>
      <c r="U5" s="340"/>
      <c r="V5" s="341"/>
      <c r="W5" s="342" t="s">
        <v>120</v>
      </c>
      <c r="X5" s="343"/>
      <c r="Y5" s="47"/>
      <c r="Z5" s="48"/>
      <c r="AA5" s="48"/>
      <c r="AB5" s="380" t="s">
        <v>143</v>
      </c>
      <c r="AC5" s="380"/>
      <c r="AD5" s="380" t="s">
        <v>144</v>
      </c>
      <c r="AE5" s="380"/>
      <c r="AF5" s="380"/>
      <c r="AG5" s="380"/>
      <c r="AH5" s="380"/>
      <c r="AI5" s="380" t="s">
        <v>145</v>
      </c>
      <c r="AJ5" s="380"/>
      <c r="AK5" s="380"/>
      <c r="AL5" s="380" t="s">
        <v>146</v>
      </c>
      <c r="AM5" s="380"/>
      <c r="AN5" s="380"/>
      <c r="AO5" s="380"/>
      <c r="AP5" s="372" t="s">
        <v>149</v>
      </c>
      <c r="AQ5" s="372"/>
      <c r="AR5" s="373" t="s">
        <v>150</v>
      </c>
    </row>
    <row r="6" spans="2:44" ht="9" customHeight="1">
      <c r="B6" s="275"/>
      <c r="C6" s="275"/>
      <c r="D6" s="275"/>
      <c r="E6" s="275"/>
      <c r="F6" s="275"/>
      <c r="G6" s="275"/>
      <c r="H6" s="275"/>
      <c r="I6" s="275"/>
      <c r="J6" s="275"/>
      <c r="K6" s="275"/>
      <c r="L6" s="275"/>
      <c r="M6" s="275"/>
      <c r="N6" s="275"/>
      <c r="O6" s="275"/>
      <c r="P6" s="275"/>
      <c r="Q6" s="275"/>
      <c r="R6" s="275"/>
      <c r="S6" s="275"/>
      <c r="T6" s="275"/>
      <c r="U6" s="275"/>
      <c r="V6" s="275"/>
      <c r="W6" s="275"/>
      <c r="X6" s="275"/>
      <c r="AB6" s="380"/>
      <c r="AC6" s="380"/>
      <c r="AD6" s="380"/>
      <c r="AE6" s="380"/>
      <c r="AF6" s="380"/>
      <c r="AG6" s="380"/>
      <c r="AH6" s="380"/>
      <c r="AI6" s="380"/>
      <c r="AJ6" s="380"/>
      <c r="AK6" s="380"/>
      <c r="AL6" s="380"/>
      <c r="AM6" s="380"/>
      <c r="AN6" s="380"/>
      <c r="AO6" s="380"/>
      <c r="AP6" s="372"/>
      <c r="AQ6" s="372"/>
      <c r="AR6" s="373"/>
    </row>
    <row r="7" spans="2:44" ht="14.25" customHeight="1">
      <c r="B7" s="287" t="s">
        <v>76</v>
      </c>
      <c r="C7" s="288"/>
      <c r="D7" s="288"/>
      <c r="E7" s="288"/>
      <c r="F7" s="289"/>
      <c r="G7" s="293" t="s">
        <v>95</v>
      </c>
      <c r="H7" s="294"/>
      <c r="I7" s="294"/>
      <c r="J7" s="294"/>
      <c r="K7" s="294"/>
      <c r="L7" s="294"/>
      <c r="M7" s="294"/>
      <c r="N7" s="294"/>
      <c r="O7" s="294"/>
      <c r="P7" s="294"/>
      <c r="Q7" s="294"/>
      <c r="R7" s="294"/>
      <c r="S7" s="294"/>
      <c r="T7" s="294"/>
      <c r="U7" s="294"/>
      <c r="V7" s="294"/>
      <c r="W7" s="294"/>
      <c r="X7" s="295"/>
      <c r="AB7" s="375">
        <v>2029</v>
      </c>
      <c r="AC7" s="375"/>
      <c r="AD7" s="376" t="s">
        <v>445</v>
      </c>
      <c r="AE7" s="376"/>
      <c r="AF7" s="376"/>
      <c r="AG7" s="376"/>
      <c r="AH7" s="376"/>
      <c r="AI7" s="378">
        <v>314</v>
      </c>
      <c r="AJ7" s="378"/>
      <c r="AK7" s="378"/>
      <c r="AL7" s="378">
        <v>314</v>
      </c>
      <c r="AM7" s="378"/>
      <c r="AN7" s="378"/>
      <c r="AO7" s="378"/>
      <c r="AP7" s="379">
        <f t="shared" ref="AP7:AP10" si="0">AL7/AI7</f>
        <v>1</v>
      </c>
      <c r="AQ7" s="379"/>
      <c r="AR7" s="384">
        <f>SUM(AP7:AQ10)/4</f>
        <v>0.96609142456047992</v>
      </c>
    </row>
    <row r="8" spans="2:44" ht="14.25" customHeight="1">
      <c r="B8" s="290"/>
      <c r="C8" s="291"/>
      <c r="D8" s="291"/>
      <c r="E8" s="291"/>
      <c r="F8" s="292"/>
      <c r="G8" s="296"/>
      <c r="H8" s="297"/>
      <c r="I8" s="297"/>
      <c r="J8" s="297"/>
      <c r="K8" s="297"/>
      <c r="L8" s="297"/>
      <c r="M8" s="297"/>
      <c r="N8" s="297"/>
      <c r="O8" s="297"/>
      <c r="P8" s="297"/>
      <c r="Q8" s="297"/>
      <c r="R8" s="297"/>
      <c r="S8" s="297"/>
      <c r="T8" s="297"/>
      <c r="U8" s="297"/>
      <c r="V8" s="297"/>
      <c r="W8" s="297"/>
      <c r="X8" s="298"/>
      <c r="AB8" s="375"/>
      <c r="AC8" s="375"/>
      <c r="AD8" s="376" t="s">
        <v>446</v>
      </c>
      <c r="AE8" s="376"/>
      <c r="AF8" s="376"/>
      <c r="AG8" s="376"/>
      <c r="AH8" s="376"/>
      <c r="AI8" s="378">
        <v>345</v>
      </c>
      <c r="AJ8" s="378"/>
      <c r="AK8" s="378"/>
      <c r="AL8" s="378">
        <v>345</v>
      </c>
      <c r="AM8" s="378"/>
      <c r="AN8" s="378"/>
      <c r="AO8" s="378"/>
      <c r="AP8" s="379">
        <f t="shared" si="0"/>
        <v>1</v>
      </c>
      <c r="AQ8" s="379"/>
      <c r="AR8" s="384"/>
    </row>
    <row r="9" spans="2:44" ht="19.149999999999999" customHeight="1">
      <c r="B9" s="281" t="s">
        <v>49</v>
      </c>
      <c r="C9" s="282"/>
      <c r="D9" s="282"/>
      <c r="E9" s="282"/>
      <c r="F9" s="282"/>
      <c r="G9" s="282"/>
      <c r="H9" s="282"/>
      <c r="I9" s="282"/>
      <c r="J9" s="282"/>
      <c r="K9" s="282"/>
      <c r="L9" s="282"/>
      <c r="M9" s="282"/>
      <c r="N9" s="282"/>
      <c r="O9" s="282"/>
      <c r="P9" s="282"/>
      <c r="Q9" s="282"/>
      <c r="R9" s="282"/>
      <c r="S9" s="282"/>
      <c r="T9" s="282"/>
      <c r="U9" s="282"/>
      <c r="V9" s="282"/>
      <c r="W9" s="282"/>
      <c r="X9" s="283"/>
      <c r="AB9" s="375"/>
      <c r="AC9" s="375"/>
      <c r="AD9" s="376" t="s">
        <v>447</v>
      </c>
      <c r="AE9" s="376"/>
      <c r="AF9" s="376"/>
      <c r="AG9" s="376"/>
      <c r="AH9" s="376"/>
      <c r="AI9" s="378">
        <v>297</v>
      </c>
      <c r="AJ9" s="378"/>
      <c r="AK9" s="378"/>
      <c r="AL9" s="378">
        <v>278</v>
      </c>
      <c r="AM9" s="378"/>
      <c r="AN9" s="378"/>
      <c r="AO9" s="378"/>
      <c r="AP9" s="379">
        <f t="shared" si="0"/>
        <v>0.93602693602693599</v>
      </c>
      <c r="AQ9" s="379"/>
      <c r="AR9" s="384"/>
    </row>
    <row r="10" spans="2:44" ht="15" customHeight="1">
      <c r="B10" s="268" t="s">
        <v>4</v>
      </c>
      <c r="C10" s="269"/>
      <c r="D10" s="269"/>
      <c r="E10" s="269"/>
      <c r="F10" s="269"/>
      <c r="G10" s="269"/>
      <c r="H10" s="269"/>
      <c r="I10" s="269"/>
      <c r="J10" s="269"/>
      <c r="K10" s="269"/>
      <c r="L10" s="269"/>
      <c r="M10" s="269"/>
      <c r="N10" s="269"/>
      <c r="O10" s="269"/>
      <c r="P10" s="269"/>
      <c r="Q10" s="269"/>
      <c r="R10" s="269"/>
      <c r="S10" s="269"/>
      <c r="T10" s="269"/>
      <c r="U10" s="269"/>
      <c r="V10" s="269"/>
      <c r="W10" s="269"/>
      <c r="X10" s="269"/>
      <c r="AB10" s="375"/>
      <c r="AC10" s="375"/>
      <c r="AD10" s="376" t="s">
        <v>448</v>
      </c>
      <c r="AE10" s="376"/>
      <c r="AF10" s="376"/>
      <c r="AG10" s="376"/>
      <c r="AH10" s="376"/>
      <c r="AI10" s="378">
        <v>307</v>
      </c>
      <c r="AJ10" s="378"/>
      <c r="AK10" s="378"/>
      <c r="AL10" s="378">
        <v>285</v>
      </c>
      <c r="AM10" s="378"/>
      <c r="AN10" s="378"/>
      <c r="AO10" s="378"/>
      <c r="AP10" s="379">
        <f t="shared" si="0"/>
        <v>0.92833876221498368</v>
      </c>
      <c r="AQ10" s="379"/>
      <c r="AR10" s="384"/>
    </row>
    <row r="11" spans="2:44" ht="38.25" customHeight="1">
      <c r="B11" s="280" t="s">
        <v>147</v>
      </c>
      <c r="C11" s="280"/>
      <c r="D11" s="280"/>
      <c r="E11" s="280"/>
      <c r="F11" s="280"/>
      <c r="G11" s="280"/>
      <c r="H11" s="280"/>
      <c r="I11" s="280"/>
      <c r="J11" s="280"/>
      <c r="K11" s="280"/>
      <c r="L11" s="280"/>
      <c r="M11" s="280"/>
      <c r="N11" s="280"/>
      <c r="O11" s="280"/>
      <c r="P11" s="280"/>
      <c r="Q11" s="280"/>
      <c r="R11" s="280"/>
      <c r="S11" s="280"/>
      <c r="T11" s="280"/>
      <c r="U11" s="280"/>
      <c r="V11" s="280"/>
      <c r="W11" s="280"/>
      <c r="X11" s="280"/>
      <c r="AB11" s="374">
        <v>2020</v>
      </c>
      <c r="AC11" s="374"/>
      <c r="AD11" s="377" t="s">
        <v>131</v>
      </c>
      <c r="AE11" s="377"/>
      <c r="AF11" s="377"/>
      <c r="AG11" s="377"/>
      <c r="AH11" s="377"/>
      <c r="AI11" s="381">
        <v>116</v>
      </c>
      <c r="AJ11" s="381"/>
      <c r="AK11" s="381"/>
      <c r="AL11" s="381">
        <v>116</v>
      </c>
      <c r="AM11" s="381"/>
      <c r="AN11" s="381"/>
      <c r="AO11" s="381"/>
      <c r="AP11" s="382">
        <f>AL11/AI11</f>
        <v>1</v>
      </c>
      <c r="AQ11" s="382"/>
      <c r="AR11" s="385">
        <f>SUM(AP11:AQ14)/4</f>
        <v>0.99609375</v>
      </c>
    </row>
    <row r="12" spans="2:44" ht="14.25" customHeight="1">
      <c r="B12" s="262" t="s">
        <v>56</v>
      </c>
      <c r="C12" s="263"/>
      <c r="D12" s="263"/>
      <c r="E12" s="263"/>
      <c r="F12" s="264"/>
      <c r="G12" s="262" t="s">
        <v>48</v>
      </c>
      <c r="H12" s="263"/>
      <c r="I12" s="263"/>
      <c r="J12" s="264"/>
      <c r="K12" s="262" t="s">
        <v>5</v>
      </c>
      <c r="L12" s="263"/>
      <c r="M12" s="263"/>
      <c r="N12" s="264"/>
      <c r="O12" s="268" t="s">
        <v>6</v>
      </c>
      <c r="P12" s="269"/>
      <c r="Q12" s="269"/>
      <c r="R12" s="269"/>
      <c r="S12" s="269"/>
      <c r="T12" s="269"/>
      <c r="U12" s="269"/>
      <c r="V12" s="269"/>
      <c r="W12" s="269"/>
      <c r="X12" s="270"/>
      <c r="Y12" s="49"/>
      <c r="Z12" s="50"/>
      <c r="AA12" s="50"/>
      <c r="AB12" s="374"/>
      <c r="AC12" s="374"/>
      <c r="AD12" s="377" t="s">
        <v>132</v>
      </c>
      <c r="AE12" s="377"/>
      <c r="AF12" s="377"/>
      <c r="AG12" s="377"/>
      <c r="AH12" s="377"/>
      <c r="AI12" s="381">
        <v>143</v>
      </c>
      <c r="AJ12" s="381"/>
      <c r="AK12" s="381"/>
      <c r="AL12" s="381">
        <v>143</v>
      </c>
      <c r="AM12" s="381"/>
      <c r="AN12" s="381"/>
      <c r="AO12" s="381"/>
      <c r="AP12" s="382">
        <f t="shared" ref="AP12:AP14" si="1">AL12/AI12</f>
        <v>1</v>
      </c>
      <c r="AQ12" s="382"/>
      <c r="AR12" s="385"/>
    </row>
    <row r="13" spans="2:44" ht="25.5" customHeight="1">
      <c r="B13" s="265"/>
      <c r="C13" s="266"/>
      <c r="D13" s="266"/>
      <c r="E13" s="266"/>
      <c r="F13" s="267"/>
      <c r="G13" s="265"/>
      <c r="H13" s="266"/>
      <c r="I13" s="266"/>
      <c r="J13" s="267"/>
      <c r="K13" s="265"/>
      <c r="L13" s="266"/>
      <c r="M13" s="266"/>
      <c r="N13" s="267"/>
      <c r="O13" s="268" t="s">
        <v>55</v>
      </c>
      <c r="P13" s="269"/>
      <c r="Q13" s="269"/>
      <c r="R13" s="270"/>
      <c r="S13" s="268" t="s">
        <v>54</v>
      </c>
      <c r="T13" s="269"/>
      <c r="U13" s="270"/>
      <c r="V13" s="268" t="s">
        <v>53</v>
      </c>
      <c r="W13" s="269"/>
      <c r="X13" s="270"/>
      <c r="Y13" s="49"/>
      <c r="Z13" s="50"/>
      <c r="AA13" s="50"/>
      <c r="AB13" s="374"/>
      <c r="AC13" s="374"/>
      <c r="AD13" s="377" t="s">
        <v>133</v>
      </c>
      <c r="AE13" s="377"/>
      <c r="AF13" s="377"/>
      <c r="AG13" s="377"/>
      <c r="AH13" s="377"/>
      <c r="AI13" s="381">
        <v>112</v>
      </c>
      <c r="AJ13" s="381"/>
      <c r="AK13" s="381"/>
      <c r="AL13" s="381">
        <v>112</v>
      </c>
      <c r="AM13" s="381"/>
      <c r="AN13" s="381"/>
      <c r="AO13" s="381"/>
      <c r="AP13" s="382">
        <f t="shared" si="1"/>
        <v>1</v>
      </c>
      <c r="AQ13" s="382"/>
      <c r="AR13" s="385"/>
    </row>
    <row r="14" spans="2:44" ht="29.25" customHeight="1">
      <c r="B14" s="276" t="s">
        <v>197</v>
      </c>
      <c r="C14" s="276"/>
      <c r="D14" s="276"/>
      <c r="E14" s="276"/>
      <c r="F14" s="276"/>
      <c r="G14" s="261" t="s">
        <v>100</v>
      </c>
      <c r="H14" s="261"/>
      <c r="I14" s="261"/>
      <c r="J14" s="261"/>
      <c r="K14" s="261">
        <v>1</v>
      </c>
      <c r="L14" s="261"/>
      <c r="M14" s="261"/>
      <c r="N14" s="261"/>
      <c r="O14" s="277">
        <v>1</v>
      </c>
      <c r="P14" s="278"/>
      <c r="Q14" s="278"/>
      <c r="R14" s="279"/>
      <c r="S14" s="329">
        <v>44561</v>
      </c>
      <c r="T14" s="330"/>
      <c r="U14" s="331"/>
      <c r="V14" s="332">
        <v>2021</v>
      </c>
      <c r="W14" s="332"/>
      <c r="X14" s="332"/>
      <c r="AB14" s="374"/>
      <c r="AC14" s="374"/>
      <c r="AD14" s="377" t="s">
        <v>134</v>
      </c>
      <c r="AE14" s="377"/>
      <c r="AF14" s="377"/>
      <c r="AG14" s="377"/>
      <c r="AH14" s="377"/>
      <c r="AI14" s="381">
        <v>128</v>
      </c>
      <c r="AJ14" s="381"/>
      <c r="AK14" s="381"/>
      <c r="AL14" s="381">
        <v>126</v>
      </c>
      <c r="AM14" s="381"/>
      <c r="AN14" s="381"/>
      <c r="AO14" s="381"/>
      <c r="AP14" s="382">
        <f t="shared" si="1"/>
        <v>0.984375</v>
      </c>
      <c r="AQ14" s="382"/>
      <c r="AR14" s="385"/>
    </row>
    <row r="15" spans="2:44" ht="18" customHeight="1">
      <c r="B15" s="281" t="s">
        <v>7</v>
      </c>
      <c r="C15" s="282"/>
      <c r="D15" s="282"/>
      <c r="E15" s="282"/>
      <c r="F15" s="282"/>
      <c r="G15" s="282"/>
      <c r="H15" s="282"/>
      <c r="I15" s="282"/>
      <c r="J15" s="282"/>
      <c r="K15" s="282"/>
      <c r="L15" s="282"/>
      <c r="M15" s="282"/>
      <c r="N15" s="282"/>
      <c r="O15" s="282"/>
      <c r="P15" s="282"/>
      <c r="Q15" s="282"/>
      <c r="R15" s="282"/>
      <c r="S15" s="282"/>
      <c r="T15" s="282"/>
      <c r="U15" s="282"/>
      <c r="V15" s="282"/>
      <c r="W15" s="282"/>
      <c r="X15" s="283"/>
      <c r="Z15" s="46" t="s">
        <v>51</v>
      </c>
      <c r="AB15" s="375">
        <v>2021</v>
      </c>
      <c r="AC15" s="375"/>
      <c r="AD15" s="376" t="s">
        <v>135</v>
      </c>
      <c r="AE15" s="376"/>
      <c r="AF15" s="376"/>
      <c r="AG15" s="376"/>
      <c r="AH15" s="376"/>
      <c r="AI15" s="378">
        <v>80</v>
      </c>
      <c r="AJ15" s="378"/>
      <c r="AK15" s="378"/>
      <c r="AL15" s="378">
        <v>80</v>
      </c>
      <c r="AM15" s="378"/>
      <c r="AN15" s="378"/>
      <c r="AO15" s="378"/>
      <c r="AP15" s="379">
        <f t="shared" ref="AP15:AP22" si="2">AL15/AI15</f>
        <v>1</v>
      </c>
      <c r="AQ15" s="379"/>
      <c r="AR15" s="384">
        <f t="shared" ref="AR15" si="3">SUM(AP15:AQ18)/4</f>
        <v>0.95016754079254084</v>
      </c>
    </row>
    <row r="16" spans="2:44" ht="12.75" customHeight="1">
      <c r="B16" s="271" t="s">
        <v>52</v>
      </c>
      <c r="C16" s="262" t="s">
        <v>8</v>
      </c>
      <c r="D16" s="264"/>
      <c r="E16" s="262" t="s">
        <v>115</v>
      </c>
      <c r="F16" s="264"/>
      <c r="G16" s="262" t="s">
        <v>109</v>
      </c>
      <c r="H16" s="263"/>
      <c r="I16" s="263"/>
      <c r="J16" s="263"/>
      <c r="K16" s="263"/>
      <c r="L16" s="264"/>
      <c r="M16" s="274" t="s">
        <v>116</v>
      </c>
      <c r="N16" s="274"/>
      <c r="O16" s="274"/>
      <c r="P16" s="274"/>
      <c r="Q16" s="274"/>
      <c r="R16" s="274"/>
      <c r="S16" s="274"/>
      <c r="T16" s="274"/>
      <c r="U16" s="274"/>
      <c r="V16" s="274"/>
      <c r="W16" s="274"/>
      <c r="X16" s="274"/>
      <c r="AB16" s="375"/>
      <c r="AC16" s="375"/>
      <c r="AD16" s="376" t="s">
        <v>136</v>
      </c>
      <c r="AE16" s="376"/>
      <c r="AF16" s="376"/>
      <c r="AG16" s="376"/>
      <c r="AH16" s="376"/>
      <c r="AI16" s="378">
        <v>65</v>
      </c>
      <c r="AJ16" s="378"/>
      <c r="AK16" s="378"/>
      <c r="AL16" s="378">
        <v>63</v>
      </c>
      <c r="AM16" s="378"/>
      <c r="AN16" s="378"/>
      <c r="AO16" s="378"/>
      <c r="AP16" s="379">
        <f t="shared" si="2"/>
        <v>0.96923076923076923</v>
      </c>
      <c r="AQ16" s="379"/>
      <c r="AR16" s="384"/>
    </row>
    <row r="17" spans="2:44" ht="12.75" customHeight="1">
      <c r="B17" s="272"/>
      <c r="C17" s="265"/>
      <c r="D17" s="267"/>
      <c r="E17" s="265"/>
      <c r="F17" s="267"/>
      <c r="G17" s="265"/>
      <c r="H17" s="266"/>
      <c r="I17" s="266"/>
      <c r="J17" s="266"/>
      <c r="K17" s="266"/>
      <c r="L17" s="267"/>
      <c r="M17" s="268" t="s">
        <v>121</v>
      </c>
      <c r="N17" s="269"/>
      <c r="O17" s="269"/>
      <c r="P17" s="269"/>
      <c r="Q17" s="270"/>
      <c r="R17" s="268" t="s">
        <v>122</v>
      </c>
      <c r="S17" s="269"/>
      <c r="T17" s="269"/>
      <c r="U17" s="269"/>
      <c r="V17" s="273" t="s">
        <v>117</v>
      </c>
      <c r="W17" s="273"/>
      <c r="X17" s="273"/>
      <c r="AB17" s="375"/>
      <c r="AC17" s="375"/>
      <c r="AD17" s="376" t="s">
        <v>137</v>
      </c>
      <c r="AE17" s="376"/>
      <c r="AF17" s="376"/>
      <c r="AG17" s="376"/>
      <c r="AH17" s="376"/>
      <c r="AI17" s="378">
        <v>66</v>
      </c>
      <c r="AJ17" s="378"/>
      <c r="AK17" s="378"/>
      <c r="AL17" s="378">
        <v>59</v>
      </c>
      <c r="AM17" s="378"/>
      <c r="AN17" s="378"/>
      <c r="AO17" s="378"/>
      <c r="AP17" s="379">
        <f t="shared" si="2"/>
        <v>0.89393939393939392</v>
      </c>
      <c r="AQ17" s="379"/>
      <c r="AR17" s="384"/>
    </row>
    <row r="18" spans="2:44" ht="28.5" customHeight="1">
      <c r="B18" s="37" t="s">
        <v>195</v>
      </c>
      <c r="C18" s="259" t="s">
        <v>112</v>
      </c>
      <c r="D18" s="260"/>
      <c r="E18" s="261">
        <v>1</v>
      </c>
      <c r="F18" s="261"/>
      <c r="G18" s="276" t="s">
        <v>196</v>
      </c>
      <c r="H18" s="276"/>
      <c r="I18" s="276"/>
      <c r="J18" s="276"/>
      <c r="K18" s="276"/>
      <c r="L18" s="276"/>
      <c r="M18" s="333" t="s">
        <v>123</v>
      </c>
      <c r="N18" s="333"/>
      <c r="O18" s="333"/>
      <c r="P18" s="333"/>
      <c r="Q18" s="333"/>
      <c r="R18" s="334" t="s">
        <v>124</v>
      </c>
      <c r="S18" s="334"/>
      <c r="T18" s="334"/>
      <c r="U18" s="334"/>
      <c r="V18" s="335" t="s">
        <v>125</v>
      </c>
      <c r="W18" s="335"/>
      <c r="X18" s="335"/>
      <c r="AB18" s="375"/>
      <c r="AC18" s="375"/>
      <c r="AD18" s="376" t="s">
        <v>138</v>
      </c>
      <c r="AE18" s="376"/>
      <c r="AF18" s="376"/>
      <c r="AG18" s="376"/>
      <c r="AH18" s="376"/>
      <c r="AI18" s="378">
        <v>64</v>
      </c>
      <c r="AJ18" s="378"/>
      <c r="AK18" s="378"/>
      <c r="AL18" s="378">
        <v>60</v>
      </c>
      <c r="AM18" s="378"/>
      <c r="AN18" s="378"/>
      <c r="AO18" s="378"/>
      <c r="AP18" s="379">
        <f t="shared" si="2"/>
        <v>0.9375</v>
      </c>
      <c r="AQ18" s="379"/>
      <c r="AR18" s="384"/>
    </row>
    <row r="19" spans="2:44" ht="25.15" customHeight="1">
      <c r="B19" s="268" t="s">
        <v>9</v>
      </c>
      <c r="C19" s="269"/>
      <c r="D19" s="269"/>
      <c r="E19" s="269"/>
      <c r="F19" s="269"/>
      <c r="G19" s="269"/>
      <c r="H19" s="269"/>
      <c r="I19" s="269"/>
      <c r="J19" s="269"/>
      <c r="K19" s="269"/>
      <c r="L19" s="270"/>
      <c r="M19" s="268" t="s">
        <v>10</v>
      </c>
      <c r="N19" s="269"/>
      <c r="O19" s="269"/>
      <c r="P19" s="269"/>
      <c r="Q19" s="269"/>
      <c r="R19" s="269"/>
      <c r="S19" s="269"/>
      <c r="T19" s="269"/>
      <c r="U19" s="269"/>
      <c r="V19" s="269"/>
      <c r="W19" s="269"/>
      <c r="X19" s="270"/>
      <c r="AB19" s="374">
        <v>2022</v>
      </c>
      <c r="AC19" s="374"/>
      <c r="AD19" s="377" t="s">
        <v>139</v>
      </c>
      <c r="AE19" s="377"/>
      <c r="AF19" s="377"/>
      <c r="AG19" s="377"/>
      <c r="AH19" s="377"/>
      <c r="AI19" s="381">
        <v>74</v>
      </c>
      <c r="AJ19" s="381"/>
      <c r="AK19" s="381"/>
      <c r="AL19" s="381">
        <v>63</v>
      </c>
      <c r="AM19" s="381"/>
      <c r="AN19" s="381"/>
      <c r="AO19" s="381"/>
      <c r="AP19" s="382">
        <f t="shared" si="2"/>
        <v>0.85135135135135132</v>
      </c>
      <c r="AQ19" s="382"/>
      <c r="AR19" s="385" t="e">
        <f t="shared" ref="AR19" si="4">SUM(AP19:AQ22)/4</f>
        <v>#DIV/0!</v>
      </c>
    </row>
    <row r="20" spans="2:44" ht="45.4" customHeight="1">
      <c r="B20" s="259" t="s">
        <v>198</v>
      </c>
      <c r="C20" s="286"/>
      <c r="D20" s="286"/>
      <c r="E20" s="286"/>
      <c r="F20" s="286"/>
      <c r="G20" s="286"/>
      <c r="H20" s="286"/>
      <c r="I20" s="286"/>
      <c r="J20" s="286"/>
      <c r="K20" s="286"/>
      <c r="L20" s="260"/>
      <c r="M20" s="259"/>
      <c r="N20" s="286"/>
      <c r="O20" s="286"/>
      <c r="P20" s="286"/>
      <c r="Q20" s="286"/>
      <c r="R20" s="286"/>
      <c r="S20" s="286"/>
      <c r="T20" s="286"/>
      <c r="U20" s="286"/>
      <c r="V20" s="286"/>
      <c r="W20" s="286"/>
      <c r="X20" s="260"/>
      <c r="AA20" s="51"/>
      <c r="AB20" s="374"/>
      <c r="AC20" s="374"/>
      <c r="AD20" s="377" t="s">
        <v>140</v>
      </c>
      <c r="AE20" s="377"/>
      <c r="AF20" s="377"/>
      <c r="AG20" s="377"/>
      <c r="AH20" s="377"/>
      <c r="AI20" s="386"/>
      <c r="AJ20" s="386"/>
      <c r="AK20" s="386"/>
      <c r="AL20" s="386"/>
      <c r="AM20" s="386"/>
      <c r="AN20" s="386"/>
      <c r="AO20" s="386"/>
      <c r="AP20" s="382" t="e">
        <f t="shared" si="2"/>
        <v>#DIV/0!</v>
      </c>
      <c r="AQ20" s="382"/>
      <c r="AR20" s="385"/>
    </row>
    <row r="21" spans="2:44" ht="18.95" customHeight="1">
      <c r="B21" s="281" t="s">
        <v>11</v>
      </c>
      <c r="C21" s="282"/>
      <c r="D21" s="282"/>
      <c r="E21" s="282"/>
      <c r="F21" s="282"/>
      <c r="G21" s="282"/>
      <c r="H21" s="282"/>
      <c r="I21" s="282"/>
      <c r="J21" s="282"/>
      <c r="K21" s="282"/>
      <c r="L21" s="282"/>
      <c r="M21" s="282"/>
      <c r="N21" s="282"/>
      <c r="O21" s="282"/>
      <c r="P21" s="282"/>
      <c r="Q21" s="282"/>
      <c r="R21" s="282"/>
      <c r="S21" s="282"/>
      <c r="T21" s="282"/>
      <c r="U21" s="282"/>
      <c r="V21" s="282"/>
      <c r="W21" s="282"/>
      <c r="X21" s="283"/>
      <c r="AB21" s="374"/>
      <c r="AC21" s="374"/>
      <c r="AD21" s="377" t="s">
        <v>141</v>
      </c>
      <c r="AE21" s="377"/>
      <c r="AF21" s="377"/>
      <c r="AG21" s="377"/>
      <c r="AH21" s="377"/>
      <c r="AI21" s="381"/>
      <c r="AJ21" s="381"/>
      <c r="AK21" s="381"/>
      <c r="AL21" s="381"/>
      <c r="AM21" s="381"/>
      <c r="AN21" s="381"/>
      <c r="AO21" s="381"/>
      <c r="AP21" s="382" t="e">
        <f t="shared" si="2"/>
        <v>#DIV/0!</v>
      </c>
      <c r="AQ21" s="382"/>
      <c r="AR21" s="385"/>
    </row>
    <row r="22" spans="2:44" ht="18.95" customHeight="1">
      <c r="B22" s="284" t="s">
        <v>12</v>
      </c>
      <c r="C22" s="284"/>
      <c r="D22" s="38" t="s">
        <v>13</v>
      </c>
      <c r="E22" s="38" t="s">
        <v>14</v>
      </c>
      <c r="F22" s="38" t="s">
        <v>15</v>
      </c>
      <c r="G22" s="285" t="s">
        <v>16</v>
      </c>
      <c r="H22" s="285"/>
      <c r="I22" s="285"/>
      <c r="J22" s="38" t="s">
        <v>17</v>
      </c>
      <c r="K22" s="285" t="s">
        <v>18</v>
      </c>
      <c r="L22" s="285"/>
      <c r="M22" s="285"/>
      <c r="N22" s="38" t="s">
        <v>19</v>
      </c>
      <c r="O22" s="285" t="s">
        <v>20</v>
      </c>
      <c r="P22" s="285"/>
      <c r="Q22" s="285" t="s">
        <v>21</v>
      </c>
      <c r="R22" s="285"/>
      <c r="S22" s="285"/>
      <c r="T22" s="285" t="s">
        <v>22</v>
      </c>
      <c r="U22" s="285"/>
      <c r="V22" s="285" t="s">
        <v>23</v>
      </c>
      <c r="W22" s="285"/>
      <c r="X22" s="38" t="s">
        <v>24</v>
      </c>
      <c r="AB22" s="374"/>
      <c r="AC22" s="374"/>
      <c r="AD22" s="377" t="s">
        <v>142</v>
      </c>
      <c r="AE22" s="377"/>
      <c r="AF22" s="377"/>
      <c r="AG22" s="377"/>
      <c r="AH22" s="377"/>
      <c r="AI22" s="381"/>
      <c r="AJ22" s="381"/>
      <c r="AK22" s="381"/>
      <c r="AL22" s="381"/>
      <c r="AM22" s="381"/>
      <c r="AN22" s="381"/>
      <c r="AO22" s="381"/>
      <c r="AP22" s="382" t="e">
        <f t="shared" si="2"/>
        <v>#DIV/0!</v>
      </c>
      <c r="AQ22" s="382"/>
      <c r="AR22" s="385"/>
    </row>
    <row r="23" spans="2:44" ht="18.95" customHeight="1">
      <c r="B23" s="284" t="s">
        <v>25</v>
      </c>
      <c r="C23" s="284"/>
      <c r="D23" s="368">
        <f>AL15</f>
        <v>80</v>
      </c>
      <c r="E23" s="369"/>
      <c r="F23" s="370"/>
      <c r="G23" s="371">
        <f>AL16</f>
        <v>63</v>
      </c>
      <c r="H23" s="286"/>
      <c r="I23" s="286"/>
      <c r="J23" s="286"/>
      <c r="K23" s="286"/>
      <c r="L23" s="286"/>
      <c r="M23" s="260"/>
      <c r="N23" s="368">
        <f>AL17</f>
        <v>59</v>
      </c>
      <c r="O23" s="369"/>
      <c r="P23" s="369"/>
      <c r="Q23" s="369"/>
      <c r="R23" s="369"/>
      <c r="S23" s="370"/>
      <c r="T23" s="371">
        <f>AL18</f>
        <v>60</v>
      </c>
      <c r="U23" s="286"/>
      <c r="V23" s="286"/>
      <c r="W23" s="286"/>
      <c r="X23" s="260"/>
      <c r="Z23" s="52"/>
      <c r="AA23" s="52"/>
    </row>
    <row r="24" spans="2:44" ht="18.95" customHeight="1">
      <c r="B24" s="284" t="s">
        <v>26</v>
      </c>
      <c r="C24" s="284"/>
      <c r="D24" s="368">
        <f>AI15</f>
        <v>80</v>
      </c>
      <c r="E24" s="369"/>
      <c r="F24" s="370"/>
      <c r="G24" s="371">
        <f>AI16</f>
        <v>65</v>
      </c>
      <c r="H24" s="286"/>
      <c r="I24" s="286"/>
      <c r="J24" s="286"/>
      <c r="K24" s="286"/>
      <c r="L24" s="286"/>
      <c r="M24" s="260"/>
      <c r="N24" s="368">
        <f>AI17</f>
        <v>66</v>
      </c>
      <c r="O24" s="369"/>
      <c r="P24" s="369"/>
      <c r="Q24" s="369"/>
      <c r="R24" s="369"/>
      <c r="S24" s="370"/>
      <c r="T24" s="371">
        <f>AI18</f>
        <v>64</v>
      </c>
      <c r="U24" s="286"/>
      <c r="V24" s="286"/>
      <c r="W24" s="286"/>
      <c r="X24" s="260"/>
      <c r="Y24" s="53"/>
    </row>
    <row r="25" spans="2:44" ht="19.7" customHeight="1">
      <c r="B25" s="281" t="s">
        <v>47</v>
      </c>
      <c r="C25" s="282"/>
      <c r="D25" s="282"/>
      <c r="E25" s="282"/>
      <c r="F25" s="282"/>
      <c r="G25" s="282"/>
      <c r="H25" s="282"/>
      <c r="I25" s="282"/>
      <c r="J25" s="282"/>
      <c r="K25" s="282"/>
      <c r="L25" s="282"/>
      <c r="M25" s="282"/>
      <c r="N25" s="282"/>
      <c r="O25" s="282"/>
      <c r="P25" s="282"/>
      <c r="Q25" s="282"/>
      <c r="R25" s="282"/>
      <c r="S25" s="282"/>
      <c r="T25" s="282"/>
      <c r="U25" s="282"/>
      <c r="V25" s="282"/>
      <c r="W25" s="282"/>
      <c r="X25" s="283"/>
    </row>
    <row r="26" spans="2:44" ht="25.5">
      <c r="B26" s="38" t="s">
        <v>27</v>
      </c>
      <c r="C26" s="38" t="s">
        <v>28</v>
      </c>
      <c r="D26" s="38" t="s">
        <v>29</v>
      </c>
      <c r="E26" s="72" t="s">
        <v>30</v>
      </c>
      <c r="F26" s="27"/>
      <c r="G26" s="27"/>
      <c r="H26" s="299"/>
      <c r="I26" s="299"/>
      <c r="J26" s="299"/>
      <c r="K26" s="299"/>
      <c r="L26" s="299"/>
      <c r="M26" s="299"/>
      <c r="N26" s="299"/>
      <c r="O26" s="299"/>
      <c r="P26" s="299"/>
      <c r="Q26" s="299"/>
      <c r="R26" s="299"/>
      <c r="S26" s="301"/>
      <c r="T26" s="301"/>
      <c r="U26" s="301"/>
      <c r="V26" s="301"/>
      <c r="W26" s="301"/>
      <c r="X26" s="302"/>
    </row>
    <row r="27" spans="2:44" ht="17.649999999999999" customHeight="1">
      <c r="B27" s="3" t="s">
        <v>31</v>
      </c>
      <c r="C27" s="365">
        <f>IF(ISERROR(D23/D24),0,$D$23/$D$24)</f>
        <v>1</v>
      </c>
      <c r="D27" s="365">
        <f>$E$18</f>
        <v>1</v>
      </c>
      <c r="E27" s="73">
        <f>$O$14</f>
        <v>1</v>
      </c>
      <c r="F27" s="28"/>
      <c r="G27" s="28"/>
      <c r="H27" s="300"/>
      <c r="I27" s="300"/>
      <c r="J27" s="303"/>
      <c r="K27" s="303"/>
      <c r="L27" s="5"/>
      <c r="M27" s="5"/>
      <c r="N27" s="300"/>
      <c r="O27" s="300"/>
      <c r="P27" s="300"/>
      <c r="Q27" s="300"/>
      <c r="R27" s="300"/>
      <c r="S27" s="304"/>
      <c r="T27" s="304"/>
      <c r="U27" s="304"/>
      <c r="V27" s="304"/>
      <c r="W27" s="304"/>
      <c r="X27" s="305"/>
    </row>
    <row r="28" spans="2:44" ht="17.649999999999999" customHeight="1">
      <c r="B28" s="3" t="s">
        <v>32</v>
      </c>
      <c r="C28" s="366"/>
      <c r="D28" s="366"/>
      <c r="E28" s="73">
        <f t="shared" ref="E28:E29" si="5">$O$14</f>
        <v>1</v>
      </c>
      <c r="F28" s="28"/>
      <c r="G28" s="28"/>
      <c r="H28" s="303"/>
      <c r="I28" s="303"/>
      <c r="J28" s="303"/>
      <c r="K28" s="303"/>
      <c r="L28" s="6"/>
      <c r="M28" s="5"/>
      <c r="N28" s="303"/>
      <c r="O28" s="303"/>
      <c r="P28" s="303"/>
      <c r="Q28" s="303"/>
      <c r="R28" s="303"/>
      <c r="S28" s="304"/>
      <c r="T28" s="304"/>
      <c r="U28" s="304"/>
      <c r="V28" s="304"/>
      <c r="W28" s="304"/>
      <c r="X28" s="305"/>
    </row>
    <row r="29" spans="2:44" ht="17.649999999999999" customHeight="1">
      <c r="B29" s="3" t="s">
        <v>33</v>
      </c>
      <c r="C29" s="367"/>
      <c r="D29" s="367"/>
      <c r="E29" s="73">
        <f t="shared" si="5"/>
        <v>1</v>
      </c>
      <c r="F29" s="28"/>
      <c r="G29" s="28"/>
      <c r="H29" s="303"/>
      <c r="I29" s="303"/>
      <c r="J29" s="303"/>
      <c r="K29" s="303"/>
      <c r="L29" s="6"/>
      <c r="M29" s="5"/>
      <c r="N29" s="303"/>
      <c r="O29" s="303"/>
      <c r="P29" s="303"/>
      <c r="Q29" s="303"/>
      <c r="R29" s="303"/>
      <c r="S29" s="304"/>
      <c r="T29" s="304"/>
      <c r="U29" s="304"/>
      <c r="V29" s="304"/>
      <c r="W29" s="304"/>
      <c r="X29" s="305"/>
    </row>
    <row r="30" spans="2:44" ht="17.649999999999999" customHeight="1">
      <c r="B30" s="3" t="s">
        <v>34</v>
      </c>
      <c r="C30" s="365">
        <f>IF(ISERROR(G23/G24),0,G23/G24)</f>
        <v>0.96923076923076923</v>
      </c>
      <c r="D30" s="365">
        <f t="shared" ref="D30:D33" si="6">$E$18</f>
        <v>1</v>
      </c>
      <c r="E30" s="73">
        <f t="shared" ref="E30:E37" si="7">$O$14</f>
        <v>1</v>
      </c>
      <c r="F30" s="28"/>
      <c r="G30" s="28"/>
      <c r="H30" s="303"/>
      <c r="I30" s="303"/>
      <c r="J30" s="303"/>
      <c r="K30" s="303"/>
      <c r="L30" s="6"/>
      <c r="M30" s="5"/>
      <c r="N30" s="303"/>
      <c r="O30" s="303"/>
      <c r="P30" s="303"/>
      <c r="Q30" s="303"/>
      <c r="R30" s="303"/>
      <c r="S30" s="304"/>
      <c r="T30" s="304"/>
      <c r="U30" s="304"/>
      <c r="V30" s="304"/>
      <c r="W30" s="304"/>
      <c r="X30" s="305"/>
    </row>
    <row r="31" spans="2:44" ht="17.649999999999999" customHeight="1">
      <c r="B31" s="3" t="s">
        <v>35</v>
      </c>
      <c r="C31" s="366"/>
      <c r="D31" s="366"/>
      <c r="E31" s="73">
        <f t="shared" si="7"/>
        <v>1</v>
      </c>
      <c r="F31" s="28"/>
      <c r="G31" s="28"/>
      <c r="H31" s="303"/>
      <c r="I31" s="303"/>
      <c r="J31" s="303"/>
      <c r="K31" s="303"/>
      <c r="L31" s="6"/>
      <c r="M31" s="5"/>
      <c r="N31" s="303"/>
      <c r="O31" s="303"/>
      <c r="P31" s="303"/>
      <c r="Q31" s="303"/>
      <c r="R31" s="303"/>
      <c r="S31" s="304"/>
      <c r="T31" s="304"/>
      <c r="U31" s="304"/>
      <c r="V31" s="304"/>
      <c r="W31" s="304"/>
      <c r="X31" s="305"/>
    </row>
    <row r="32" spans="2:44" ht="17.649999999999999" customHeight="1">
      <c r="B32" s="3" t="s">
        <v>36</v>
      </c>
      <c r="C32" s="367"/>
      <c r="D32" s="367"/>
      <c r="E32" s="73">
        <f t="shared" si="7"/>
        <v>1</v>
      </c>
      <c r="F32" s="28"/>
      <c r="G32" s="28"/>
      <c r="H32" s="303"/>
      <c r="I32" s="303"/>
      <c r="J32" s="303"/>
      <c r="K32" s="303"/>
      <c r="L32" s="6"/>
      <c r="M32" s="5"/>
      <c r="N32" s="303"/>
      <c r="O32" s="303"/>
      <c r="P32" s="303"/>
      <c r="Q32" s="303"/>
      <c r="R32" s="303"/>
      <c r="S32" s="304"/>
      <c r="T32" s="304"/>
      <c r="U32" s="304"/>
      <c r="V32" s="304"/>
      <c r="W32" s="304"/>
      <c r="X32" s="305"/>
    </row>
    <row r="33" spans="2:27" ht="17.649999999999999" customHeight="1">
      <c r="B33" s="3" t="s">
        <v>37</v>
      </c>
      <c r="C33" s="365">
        <f>IF(ISERROR(N23/N24),0,T23/T24)</f>
        <v>0.9375</v>
      </c>
      <c r="D33" s="365">
        <f t="shared" si="6"/>
        <v>1</v>
      </c>
      <c r="E33" s="73">
        <f t="shared" si="7"/>
        <v>1</v>
      </c>
      <c r="F33" s="28"/>
      <c r="G33" s="28"/>
      <c r="H33" s="303"/>
      <c r="I33" s="303"/>
      <c r="J33" s="303"/>
      <c r="K33" s="303"/>
      <c r="L33" s="6"/>
      <c r="M33" s="5"/>
      <c r="N33" s="303"/>
      <c r="O33" s="303"/>
      <c r="P33" s="303"/>
      <c r="Q33" s="303"/>
      <c r="R33" s="303"/>
      <c r="S33" s="304"/>
      <c r="T33" s="304"/>
      <c r="U33" s="304"/>
      <c r="V33" s="304"/>
      <c r="W33" s="304"/>
      <c r="X33" s="305"/>
    </row>
    <row r="34" spans="2:27" ht="17.649999999999999" customHeight="1">
      <c r="B34" s="3" t="s">
        <v>38</v>
      </c>
      <c r="C34" s="366"/>
      <c r="D34" s="366"/>
      <c r="E34" s="73">
        <f t="shared" si="7"/>
        <v>1</v>
      </c>
      <c r="F34" s="28"/>
      <c r="G34" s="28"/>
      <c r="H34" s="303"/>
      <c r="I34" s="303"/>
      <c r="J34" s="303"/>
      <c r="K34" s="303"/>
      <c r="L34" s="6"/>
      <c r="M34" s="5"/>
      <c r="N34" s="303"/>
      <c r="O34" s="303"/>
      <c r="P34" s="303"/>
      <c r="Q34" s="303"/>
      <c r="R34" s="303"/>
      <c r="S34" s="304"/>
      <c r="T34" s="304"/>
      <c r="U34" s="304"/>
      <c r="V34" s="304"/>
      <c r="W34" s="304"/>
      <c r="X34" s="305"/>
    </row>
    <row r="35" spans="2:27" ht="17.649999999999999" customHeight="1">
      <c r="B35" s="3" t="s">
        <v>39</v>
      </c>
      <c r="C35" s="367"/>
      <c r="D35" s="367"/>
      <c r="E35" s="73">
        <f t="shared" si="7"/>
        <v>1</v>
      </c>
      <c r="F35" s="28"/>
      <c r="G35" s="28"/>
      <c r="H35" s="303"/>
      <c r="I35" s="303"/>
      <c r="J35" s="303"/>
      <c r="K35" s="303"/>
      <c r="L35" s="6"/>
      <c r="M35" s="5"/>
      <c r="N35" s="303"/>
      <c r="O35" s="303"/>
      <c r="P35" s="303"/>
      <c r="Q35" s="303"/>
      <c r="R35" s="303"/>
      <c r="S35" s="304"/>
      <c r="T35" s="304"/>
      <c r="U35" s="304"/>
      <c r="V35" s="304"/>
      <c r="W35" s="304"/>
      <c r="X35" s="305"/>
    </row>
    <row r="36" spans="2:27" ht="17.649999999999999" customHeight="1">
      <c r="B36" s="3" t="s">
        <v>40</v>
      </c>
      <c r="C36" s="365">
        <f>IF(ISERROR(T23/T24),0,T23/T24)</f>
        <v>0.9375</v>
      </c>
      <c r="D36" s="365">
        <f>$E$18</f>
        <v>1</v>
      </c>
      <c r="E36" s="73">
        <f t="shared" si="7"/>
        <v>1</v>
      </c>
      <c r="F36" s="28"/>
      <c r="G36" s="28"/>
      <c r="H36" s="303"/>
      <c r="I36" s="303"/>
      <c r="J36" s="303"/>
      <c r="K36" s="303"/>
      <c r="L36" s="6"/>
      <c r="M36" s="5"/>
      <c r="N36" s="303"/>
      <c r="O36" s="303"/>
      <c r="P36" s="303"/>
      <c r="Q36" s="303"/>
      <c r="R36" s="303"/>
      <c r="S36" s="304"/>
      <c r="T36" s="304"/>
      <c r="U36" s="304"/>
      <c r="V36" s="304"/>
      <c r="W36" s="304"/>
      <c r="X36" s="305"/>
    </row>
    <row r="37" spans="2:27" ht="17.649999999999999" customHeight="1">
      <c r="B37" s="3" t="s">
        <v>41</v>
      </c>
      <c r="C37" s="366"/>
      <c r="D37" s="366"/>
      <c r="E37" s="73">
        <f t="shared" si="7"/>
        <v>1</v>
      </c>
      <c r="F37" s="28"/>
      <c r="G37" s="28"/>
      <c r="H37" s="303"/>
      <c r="I37" s="303"/>
      <c r="J37" s="303"/>
      <c r="K37" s="303"/>
      <c r="L37" s="6"/>
      <c r="M37" s="5"/>
      <c r="N37" s="303"/>
      <c r="O37" s="303"/>
      <c r="P37" s="303"/>
      <c r="Q37" s="303"/>
      <c r="R37" s="303"/>
      <c r="S37" s="304"/>
      <c r="T37" s="304"/>
      <c r="U37" s="304"/>
      <c r="V37" s="304"/>
      <c r="W37" s="304"/>
      <c r="X37" s="305"/>
    </row>
    <row r="38" spans="2:27" ht="17.649999999999999" customHeight="1">
      <c r="B38" s="3" t="s">
        <v>42</v>
      </c>
      <c r="C38" s="367"/>
      <c r="D38" s="367"/>
      <c r="E38" s="73">
        <v>0</v>
      </c>
      <c r="F38" s="29"/>
      <c r="G38" s="29"/>
      <c r="H38" s="308"/>
      <c r="I38" s="308"/>
      <c r="J38" s="308"/>
      <c r="K38" s="308"/>
      <c r="L38" s="7"/>
      <c r="M38" s="8"/>
      <c r="N38" s="308"/>
      <c r="O38" s="308"/>
      <c r="P38" s="308"/>
      <c r="Q38" s="308"/>
      <c r="R38" s="308"/>
      <c r="S38" s="306"/>
      <c r="T38" s="306"/>
      <c r="U38" s="306"/>
      <c r="V38" s="306"/>
      <c r="W38" s="306"/>
      <c r="X38" s="307"/>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311" t="s">
        <v>50</v>
      </c>
      <c r="C40" s="312"/>
      <c r="D40" s="312"/>
      <c r="E40" s="312"/>
      <c r="F40" s="312"/>
      <c r="G40" s="312"/>
      <c r="H40" s="312"/>
      <c r="I40" s="312"/>
      <c r="J40" s="312"/>
      <c r="K40" s="312"/>
      <c r="L40" s="312"/>
      <c r="M40" s="312"/>
      <c r="N40" s="312"/>
      <c r="O40" s="312"/>
      <c r="P40" s="312"/>
      <c r="Q40" s="312"/>
      <c r="R40" s="312"/>
      <c r="S40" s="312"/>
      <c r="T40" s="312"/>
      <c r="U40" s="312"/>
      <c r="V40" s="312"/>
      <c r="W40" s="312"/>
      <c r="X40" s="313"/>
    </row>
    <row r="41" spans="2:27" ht="33" customHeight="1">
      <c r="B41" s="309" t="s">
        <v>200</v>
      </c>
      <c r="C41" s="309"/>
      <c r="D41" s="309"/>
      <c r="E41" s="309"/>
      <c r="F41" s="309"/>
      <c r="G41" s="309"/>
      <c r="H41" s="309"/>
      <c r="I41" s="309"/>
      <c r="J41" s="309"/>
      <c r="K41" s="309"/>
      <c r="L41" s="309"/>
      <c r="M41" s="309"/>
      <c r="N41" s="309"/>
      <c r="O41" s="309"/>
      <c r="P41" s="309"/>
      <c r="Q41" s="309"/>
      <c r="R41" s="309"/>
      <c r="S41" s="309"/>
      <c r="T41" s="309"/>
      <c r="U41" s="309"/>
      <c r="V41" s="309"/>
      <c r="W41" s="309"/>
      <c r="X41" s="309"/>
      <c r="Y41" s="54"/>
      <c r="Z41" s="55"/>
      <c r="AA41" s="55"/>
    </row>
    <row r="42" spans="2:27" ht="10.5" customHeight="1">
      <c r="B42" s="310"/>
      <c r="C42" s="299"/>
      <c r="D42" s="299"/>
      <c r="E42" s="299"/>
      <c r="F42" s="299"/>
      <c r="G42" s="299"/>
      <c r="H42" s="299"/>
      <c r="I42" s="299"/>
      <c r="J42" s="299"/>
      <c r="K42" s="299"/>
      <c r="L42" s="299"/>
      <c r="M42" s="299"/>
      <c r="N42" s="299"/>
      <c r="O42" s="299"/>
      <c r="P42" s="299"/>
      <c r="Q42" s="299"/>
      <c r="R42" s="299"/>
      <c r="S42" s="299"/>
      <c r="T42" s="299"/>
      <c r="U42" s="299"/>
      <c r="V42" s="299"/>
      <c r="W42" s="299"/>
      <c r="X42" s="302"/>
      <c r="Y42" s="56"/>
      <c r="Z42" s="57"/>
      <c r="AA42" s="58"/>
    </row>
    <row r="43" spans="2:27" ht="18" customHeight="1">
      <c r="B43" s="323" t="s">
        <v>43</v>
      </c>
      <c r="C43" s="324"/>
      <c r="D43" s="324"/>
      <c r="E43" s="324"/>
      <c r="F43" s="324"/>
      <c r="G43" s="324"/>
      <c r="H43" s="324"/>
      <c r="I43" s="324"/>
      <c r="J43" s="324"/>
      <c r="K43" s="324"/>
      <c r="L43" s="324"/>
      <c r="M43" s="324"/>
      <c r="N43" s="324"/>
      <c r="O43" s="324"/>
      <c r="P43" s="324"/>
      <c r="Q43" s="324"/>
      <c r="R43" s="324"/>
      <c r="S43" s="324"/>
      <c r="T43" s="324"/>
      <c r="U43" s="324"/>
      <c r="V43" s="324"/>
      <c r="W43" s="324"/>
      <c r="X43" s="325"/>
      <c r="Y43" s="56"/>
      <c r="Z43" s="57"/>
      <c r="AA43" s="58"/>
    </row>
    <row r="44" spans="2:27" ht="32.25" customHeight="1">
      <c r="B44" s="326" t="s">
        <v>201</v>
      </c>
      <c r="C44" s="327"/>
      <c r="D44" s="327"/>
      <c r="E44" s="327"/>
      <c r="F44" s="327"/>
      <c r="G44" s="327"/>
      <c r="H44" s="327"/>
      <c r="I44" s="327"/>
      <c r="J44" s="327"/>
      <c r="K44" s="327"/>
      <c r="L44" s="327"/>
      <c r="M44" s="327"/>
      <c r="N44" s="327"/>
      <c r="O44" s="327"/>
      <c r="P44" s="327"/>
      <c r="Q44" s="327"/>
      <c r="R44" s="327"/>
      <c r="S44" s="327"/>
      <c r="T44" s="327"/>
      <c r="U44" s="327"/>
      <c r="V44" s="327"/>
      <c r="W44" s="327"/>
      <c r="X44" s="328"/>
      <c r="Y44" s="56"/>
      <c r="Z44" s="57"/>
      <c r="AA44" s="58"/>
    </row>
    <row r="45" spans="2:27" ht="8.4499999999999993" customHeight="1">
      <c r="B45" s="30"/>
      <c r="C45" s="27"/>
      <c r="D45" s="27"/>
      <c r="E45" s="27"/>
      <c r="F45" s="27"/>
      <c r="G45" s="299"/>
      <c r="H45" s="299"/>
      <c r="I45" s="299"/>
      <c r="J45" s="299"/>
      <c r="K45" s="299"/>
      <c r="L45" s="299"/>
      <c r="M45" s="27"/>
      <c r="N45" s="27"/>
      <c r="O45" s="27"/>
      <c r="P45" s="27"/>
      <c r="Q45" s="27"/>
      <c r="R45" s="27"/>
      <c r="S45" s="27"/>
      <c r="T45" s="27"/>
      <c r="U45" s="27"/>
      <c r="V45" s="27"/>
      <c r="W45" s="27"/>
      <c r="X45" s="31"/>
      <c r="Y45" s="56"/>
      <c r="Z45" s="57"/>
      <c r="AA45" s="58"/>
    </row>
    <row r="46" spans="2:27" ht="12.75">
      <c r="B46" s="314" t="s">
        <v>44</v>
      </c>
      <c r="C46" s="315"/>
      <c r="D46" s="315"/>
      <c r="E46" s="315"/>
      <c r="F46" s="315"/>
      <c r="G46" s="315"/>
      <c r="H46" s="315"/>
      <c r="I46" s="28"/>
      <c r="J46" s="13" t="s">
        <v>45</v>
      </c>
      <c r="K46" s="28"/>
      <c r="L46" s="316" t="s">
        <v>199</v>
      </c>
      <c r="M46" s="317"/>
      <c r="N46" s="28"/>
      <c r="O46" s="5" t="s">
        <v>46</v>
      </c>
      <c r="P46" s="28"/>
      <c r="Q46" s="259"/>
      <c r="R46" s="260"/>
      <c r="S46" s="28"/>
      <c r="T46" s="28"/>
      <c r="U46" s="28"/>
      <c r="V46" s="28"/>
      <c r="W46" s="28"/>
      <c r="X46" s="33"/>
      <c r="Y46" s="56"/>
      <c r="Z46" s="57"/>
      <c r="AA46" s="58"/>
    </row>
    <row r="47" spans="2:27" ht="8.4499999999999993" customHeight="1">
      <c r="B47" s="34"/>
      <c r="C47" s="28"/>
      <c r="D47" s="28"/>
      <c r="E47" s="28"/>
      <c r="F47" s="28"/>
      <c r="G47" s="28"/>
      <c r="H47" s="28"/>
      <c r="I47" s="318"/>
      <c r="J47" s="318"/>
      <c r="K47" s="318"/>
      <c r="L47" s="318"/>
      <c r="M47" s="318"/>
      <c r="N47" s="318"/>
      <c r="O47" s="318"/>
      <c r="P47" s="318"/>
      <c r="Q47" s="318"/>
      <c r="R47" s="318"/>
      <c r="S47" s="318"/>
      <c r="T47" s="318"/>
      <c r="U47" s="318"/>
      <c r="V47" s="318"/>
      <c r="W47" s="318"/>
      <c r="X47" s="319"/>
      <c r="Y47" s="56"/>
      <c r="Z47" s="57"/>
      <c r="AA47" s="58"/>
    </row>
    <row r="48" spans="2:27" ht="35.25" customHeight="1">
      <c r="B48" s="320" t="s">
        <v>57</v>
      </c>
      <c r="C48" s="321"/>
      <c r="D48" s="321"/>
      <c r="E48" s="321"/>
      <c r="F48" s="321"/>
      <c r="G48" s="321"/>
      <c r="H48" s="321"/>
      <c r="I48" s="321"/>
      <c r="J48" s="321"/>
      <c r="K48" s="321"/>
      <c r="L48" s="321"/>
      <c r="M48" s="321"/>
      <c r="N48" s="321"/>
      <c r="O48" s="321"/>
      <c r="P48" s="321"/>
      <c r="Q48" s="321"/>
      <c r="R48" s="321"/>
      <c r="S48" s="321"/>
      <c r="T48" s="321"/>
      <c r="U48" s="321"/>
      <c r="V48" s="321"/>
      <c r="W48" s="321"/>
      <c r="X48" s="322"/>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303"/>
      <c r="H50" s="303"/>
      <c r="I50" s="303"/>
      <c r="J50" s="303"/>
      <c r="K50" s="303"/>
      <c r="L50" s="303"/>
      <c r="M50" s="303"/>
      <c r="N50" s="303"/>
      <c r="O50" s="303"/>
      <c r="P50" s="303"/>
      <c r="Q50" s="303"/>
      <c r="R50" s="303"/>
      <c r="S50" s="303"/>
      <c r="T50" s="303"/>
      <c r="U50" s="303"/>
      <c r="V50" s="303"/>
      <c r="W50" s="303"/>
      <c r="X50" s="303"/>
      <c r="Y50" s="56"/>
      <c r="Z50" s="57"/>
      <c r="AA50" s="58"/>
    </row>
  </sheetData>
  <sheetProtection selectLockedCells="1" selectUnlockedCells="1"/>
  <mergeCells count="221">
    <mergeCell ref="AB1:AR1"/>
    <mergeCell ref="AR7:AR10"/>
    <mergeCell ref="AR11:AR14"/>
    <mergeCell ref="AR15:AR18"/>
    <mergeCell ref="AR19:AR22"/>
    <mergeCell ref="AI20:AK20"/>
    <mergeCell ref="AL20:AO20"/>
    <mergeCell ref="AP20:AQ20"/>
    <mergeCell ref="AI21:AK21"/>
    <mergeCell ref="AL21:AO21"/>
    <mergeCell ref="AP21:AQ21"/>
    <mergeCell ref="AI22:AK22"/>
    <mergeCell ref="AL22:AO22"/>
    <mergeCell ref="AP22:AQ22"/>
    <mergeCell ref="AI17:AK17"/>
    <mergeCell ref="AL17:AO17"/>
    <mergeCell ref="AP17:AQ17"/>
    <mergeCell ref="AI18:AK18"/>
    <mergeCell ref="AL18:AO18"/>
    <mergeCell ref="AP18:AQ18"/>
    <mergeCell ref="AI19:AK19"/>
    <mergeCell ref="AL19:AO19"/>
    <mergeCell ref="AP19:AQ19"/>
    <mergeCell ref="AI14:AK14"/>
    <mergeCell ref="AL14:AO14"/>
    <mergeCell ref="AP14:AQ14"/>
    <mergeCell ref="AI15:AK15"/>
    <mergeCell ref="AL15:AO15"/>
    <mergeCell ref="AP15:AQ15"/>
    <mergeCell ref="AI16:AK16"/>
    <mergeCell ref="AL16:AO16"/>
    <mergeCell ref="AP16:AQ16"/>
    <mergeCell ref="AI11:AK11"/>
    <mergeCell ref="AL11:AO11"/>
    <mergeCell ref="AP11:AQ11"/>
    <mergeCell ref="AI12:AK12"/>
    <mergeCell ref="AL12:AO12"/>
    <mergeCell ref="AP12:AQ12"/>
    <mergeCell ref="AI13:AK13"/>
    <mergeCell ref="AL13:AO13"/>
    <mergeCell ref="AP13:AQ13"/>
    <mergeCell ref="AB5:AC6"/>
    <mergeCell ref="AD5:AH6"/>
    <mergeCell ref="AI5:AK6"/>
    <mergeCell ref="AL5:AO6"/>
    <mergeCell ref="AP5:AQ6"/>
    <mergeCell ref="AB7:AC10"/>
    <mergeCell ref="AI8:AK8"/>
    <mergeCell ref="AL8:AO8"/>
    <mergeCell ref="AP8:AQ8"/>
    <mergeCell ref="AI9:AK9"/>
    <mergeCell ref="AL9:AO9"/>
    <mergeCell ref="AP9:AQ9"/>
    <mergeCell ref="AI10:AK10"/>
    <mergeCell ref="AL10:AO10"/>
    <mergeCell ref="AP10:AQ10"/>
    <mergeCell ref="AB3:AR4"/>
    <mergeCell ref="AR5:AR6"/>
    <mergeCell ref="AB11:AC14"/>
    <mergeCell ref="AB15:AC18"/>
    <mergeCell ref="AB19:AC22"/>
    <mergeCell ref="AD7:AH7"/>
    <mergeCell ref="AD8:AH8"/>
    <mergeCell ref="AD9:AH9"/>
    <mergeCell ref="AD10:AH10"/>
    <mergeCell ref="AD11:AH11"/>
    <mergeCell ref="AD12:AH12"/>
    <mergeCell ref="AD13:AH13"/>
    <mergeCell ref="AD14:AH14"/>
    <mergeCell ref="AD15:AH15"/>
    <mergeCell ref="AD16:AH16"/>
    <mergeCell ref="AD17:AH17"/>
    <mergeCell ref="AD18:AH18"/>
    <mergeCell ref="AD19:AH19"/>
    <mergeCell ref="AD20:AH20"/>
    <mergeCell ref="AD21:AH21"/>
    <mergeCell ref="AD22:AH22"/>
    <mergeCell ref="AI7:AK7"/>
    <mergeCell ref="AL7:AO7"/>
    <mergeCell ref="AP7:AQ7"/>
    <mergeCell ref="B6:X6"/>
    <mergeCell ref="B7:F8"/>
    <mergeCell ref="G7:X8"/>
    <mergeCell ref="B9:X9"/>
    <mergeCell ref="B10:X10"/>
    <mergeCell ref="B11:X11"/>
    <mergeCell ref="B1:T1"/>
    <mergeCell ref="U1:X4"/>
    <mergeCell ref="B2:T4"/>
    <mergeCell ref="C5:D5"/>
    <mergeCell ref="E5:G5"/>
    <mergeCell ref="H5:J5"/>
    <mergeCell ref="K5:N5"/>
    <mergeCell ref="O5:R5"/>
    <mergeCell ref="S5:V5"/>
    <mergeCell ref="W5:X5"/>
    <mergeCell ref="B14:F14"/>
    <mergeCell ref="G14:J14"/>
    <mergeCell ref="K14:N14"/>
    <mergeCell ref="O14:R14"/>
    <mergeCell ref="S14:U14"/>
    <mergeCell ref="V14:X14"/>
    <mergeCell ref="B12:F13"/>
    <mergeCell ref="G12:J13"/>
    <mergeCell ref="K12:N13"/>
    <mergeCell ref="O12:X12"/>
    <mergeCell ref="O13:R13"/>
    <mergeCell ref="S13:U13"/>
    <mergeCell ref="V13:X13"/>
    <mergeCell ref="C18:D18"/>
    <mergeCell ref="E18:F18"/>
    <mergeCell ref="G18:L18"/>
    <mergeCell ref="M18:Q18"/>
    <mergeCell ref="R18:U18"/>
    <mergeCell ref="V18:X18"/>
    <mergeCell ref="B15:X15"/>
    <mergeCell ref="B16:B17"/>
    <mergeCell ref="C16:D17"/>
    <mergeCell ref="E16:F17"/>
    <mergeCell ref="G16:L17"/>
    <mergeCell ref="M16:X16"/>
    <mergeCell ref="M17:Q17"/>
    <mergeCell ref="R17:U17"/>
    <mergeCell ref="V17:X17"/>
    <mergeCell ref="B19:L19"/>
    <mergeCell ref="M19:X19"/>
    <mergeCell ref="B20:L20"/>
    <mergeCell ref="M20:X20"/>
    <mergeCell ref="B21:X21"/>
    <mergeCell ref="B22:C22"/>
    <mergeCell ref="G22:I22"/>
    <mergeCell ref="K22:M22"/>
    <mergeCell ref="O22:P22"/>
    <mergeCell ref="Q22:S22"/>
    <mergeCell ref="T22:U22"/>
    <mergeCell ref="V22:W22"/>
    <mergeCell ref="B23:C23"/>
    <mergeCell ref="B25:X25"/>
    <mergeCell ref="D23:F23"/>
    <mergeCell ref="D24:F24"/>
    <mergeCell ref="G23:M23"/>
    <mergeCell ref="G24:M24"/>
    <mergeCell ref="N23:S23"/>
    <mergeCell ref="N24:S24"/>
    <mergeCell ref="T23:X23"/>
    <mergeCell ref="T24:X24"/>
    <mergeCell ref="S26:X26"/>
    <mergeCell ref="J27:K27"/>
    <mergeCell ref="S27:X38"/>
    <mergeCell ref="H28:I28"/>
    <mergeCell ref="B24:C24"/>
    <mergeCell ref="H30:I30"/>
    <mergeCell ref="J30:K30"/>
    <mergeCell ref="N30:O30"/>
    <mergeCell ref="P30:R30"/>
    <mergeCell ref="H31:I31"/>
    <mergeCell ref="J31:K31"/>
    <mergeCell ref="N31:O31"/>
    <mergeCell ref="P31:R31"/>
    <mergeCell ref="J28:K28"/>
    <mergeCell ref="N28:O28"/>
    <mergeCell ref="P28:R28"/>
    <mergeCell ref="H29:I29"/>
    <mergeCell ref="J29:K29"/>
    <mergeCell ref="N29:O29"/>
    <mergeCell ref="P29:R29"/>
    <mergeCell ref="H32:I32"/>
    <mergeCell ref="J32:K32"/>
    <mergeCell ref="N32:O32"/>
    <mergeCell ref="P32:R32"/>
    <mergeCell ref="H33:I33"/>
    <mergeCell ref="J33:K33"/>
    <mergeCell ref="N33:O33"/>
    <mergeCell ref="P33:R33"/>
    <mergeCell ref="H26:I27"/>
    <mergeCell ref="J26:M26"/>
    <mergeCell ref="N26:O27"/>
    <mergeCell ref="P26:R27"/>
    <mergeCell ref="D36:D38"/>
    <mergeCell ref="H34:I34"/>
    <mergeCell ref="J34:K34"/>
    <mergeCell ref="N34:O34"/>
    <mergeCell ref="P34:R34"/>
    <mergeCell ref="H35:I35"/>
    <mergeCell ref="J35:K35"/>
    <mergeCell ref="N35:O35"/>
    <mergeCell ref="P35:R35"/>
    <mergeCell ref="I47:X47"/>
    <mergeCell ref="B48:X48"/>
    <mergeCell ref="G50:H50"/>
    <mergeCell ref="I50:X50"/>
    <mergeCell ref="B42:X42"/>
    <mergeCell ref="B43:X43"/>
    <mergeCell ref="B44:X44"/>
    <mergeCell ref="G45:H45"/>
    <mergeCell ref="I45:J45"/>
    <mergeCell ref="K45:L45"/>
    <mergeCell ref="C27:C29"/>
    <mergeCell ref="D27:D29"/>
    <mergeCell ref="C30:C32"/>
    <mergeCell ref="D30:D32"/>
    <mergeCell ref="C33:C35"/>
    <mergeCell ref="D33:D35"/>
    <mergeCell ref="B46:H46"/>
    <mergeCell ref="L46:M46"/>
    <mergeCell ref="Q46:R46"/>
    <mergeCell ref="H38:I38"/>
    <mergeCell ref="J38:K38"/>
    <mergeCell ref="N38:O38"/>
    <mergeCell ref="P38:R38"/>
    <mergeCell ref="B40:X40"/>
    <mergeCell ref="B41:X41"/>
    <mergeCell ref="H36:I36"/>
    <mergeCell ref="J36:K36"/>
    <mergeCell ref="N36:O36"/>
    <mergeCell ref="P36:R36"/>
    <mergeCell ref="H37:I37"/>
    <mergeCell ref="J37:K37"/>
    <mergeCell ref="N37:O37"/>
    <mergeCell ref="P37:R37"/>
    <mergeCell ref="C36:C38"/>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Hoja1!$A$3:$A$24</xm:f>
          </x14:formula1>
          <xm:sqref>G7:X8</xm:sqref>
        </x14:dataValidation>
        <x14:dataValidation type="list" allowBlank="1" showInputMessage="1" showErrorMessage="1">
          <x14:formula1>
            <xm:f>Hoja1!$F$3:$F$8</xm:f>
          </x14:formula1>
          <xm:sqref>C18:D18</xm:sqref>
        </x14:dataValidation>
        <x14:dataValidation type="list" allowBlank="1" showInputMessage="1" showErrorMessage="1">
          <x14:formula1>
            <xm:f>Hoja1!$D$3:$D$13</xm:f>
          </x14:formula1>
          <xm:sqref>G14:J14</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3">
    <tabColor theme="9"/>
    <pageSetUpPr fitToPage="1"/>
  </sheetPr>
  <dimension ref="B1:AR50"/>
  <sheetViews>
    <sheetView topLeftCell="B1" zoomScale="80" zoomScaleNormal="80" zoomScaleSheetLayoutView="100" workbookViewId="0">
      <selection activeCell="B6" sqref="B6:X6"/>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43" width="4.625" style="46"/>
    <col min="44" max="44" width="9.5" style="23" customWidth="1"/>
    <col min="45" max="16384" width="4.625" style="23"/>
  </cols>
  <sheetData>
    <row r="1" spans="2:44" ht="20.25" customHeight="1">
      <c r="B1" s="344" t="s">
        <v>72</v>
      </c>
      <c r="C1" s="345"/>
      <c r="D1" s="345"/>
      <c r="E1" s="345"/>
      <c r="F1" s="345"/>
      <c r="G1" s="345"/>
      <c r="H1" s="345"/>
      <c r="I1" s="345"/>
      <c r="J1" s="345"/>
      <c r="K1" s="345"/>
      <c r="L1" s="345"/>
      <c r="M1" s="345"/>
      <c r="N1" s="345"/>
      <c r="O1" s="345"/>
      <c r="P1" s="345"/>
      <c r="Q1" s="345"/>
      <c r="R1" s="345"/>
      <c r="S1" s="345"/>
      <c r="T1" s="346"/>
      <c r="U1" s="356"/>
      <c r="V1" s="357"/>
      <c r="W1" s="357"/>
      <c r="X1" s="358"/>
      <c r="AB1" s="383" t="s">
        <v>374</v>
      </c>
      <c r="AC1" s="383"/>
      <c r="AD1" s="383"/>
      <c r="AE1" s="383"/>
      <c r="AF1" s="383"/>
      <c r="AG1" s="383"/>
      <c r="AH1" s="383"/>
      <c r="AI1" s="383"/>
      <c r="AJ1" s="383"/>
      <c r="AK1" s="383"/>
      <c r="AL1" s="383"/>
      <c r="AM1" s="383"/>
      <c r="AN1" s="383"/>
      <c r="AO1" s="383"/>
      <c r="AP1" s="383"/>
      <c r="AQ1" s="383"/>
      <c r="AR1" s="383"/>
    </row>
    <row r="2" spans="2:44" ht="13.5" customHeight="1">
      <c r="B2" s="347" t="s">
        <v>75</v>
      </c>
      <c r="C2" s="348"/>
      <c r="D2" s="348"/>
      <c r="E2" s="348"/>
      <c r="F2" s="348"/>
      <c r="G2" s="348"/>
      <c r="H2" s="348"/>
      <c r="I2" s="348"/>
      <c r="J2" s="348"/>
      <c r="K2" s="348"/>
      <c r="L2" s="348"/>
      <c r="M2" s="348"/>
      <c r="N2" s="348"/>
      <c r="O2" s="348"/>
      <c r="P2" s="348"/>
      <c r="Q2" s="348"/>
      <c r="R2" s="348"/>
      <c r="S2" s="348"/>
      <c r="T2" s="349"/>
      <c r="U2" s="359"/>
      <c r="V2" s="360"/>
      <c r="W2" s="360"/>
      <c r="X2" s="361"/>
    </row>
    <row r="3" spans="2:44" ht="13.5" customHeight="1">
      <c r="B3" s="350"/>
      <c r="C3" s="351"/>
      <c r="D3" s="351"/>
      <c r="E3" s="351"/>
      <c r="F3" s="351"/>
      <c r="G3" s="351"/>
      <c r="H3" s="351"/>
      <c r="I3" s="351"/>
      <c r="J3" s="351"/>
      <c r="K3" s="351"/>
      <c r="L3" s="351"/>
      <c r="M3" s="351"/>
      <c r="N3" s="351"/>
      <c r="O3" s="351"/>
      <c r="P3" s="351"/>
      <c r="Q3" s="351"/>
      <c r="R3" s="351"/>
      <c r="S3" s="351"/>
      <c r="T3" s="352"/>
      <c r="U3" s="359"/>
      <c r="V3" s="360"/>
      <c r="W3" s="360"/>
      <c r="X3" s="361"/>
      <c r="AB3" s="372" t="s">
        <v>443</v>
      </c>
      <c r="AC3" s="372"/>
      <c r="AD3" s="372"/>
      <c r="AE3" s="372"/>
      <c r="AF3" s="372"/>
      <c r="AG3" s="372"/>
      <c r="AH3" s="372"/>
      <c r="AI3" s="372"/>
      <c r="AJ3" s="372"/>
      <c r="AK3" s="372"/>
      <c r="AL3" s="372"/>
      <c r="AM3" s="372"/>
      <c r="AN3" s="372"/>
      <c r="AO3" s="372"/>
      <c r="AP3" s="372"/>
      <c r="AQ3" s="372"/>
      <c r="AR3" s="372"/>
    </row>
    <row r="4" spans="2:44" ht="13.5" customHeight="1">
      <c r="B4" s="353"/>
      <c r="C4" s="354"/>
      <c r="D4" s="354"/>
      <c r="E4" s="354"/>
      <c r="F4" s="354"/>
      <c r="G4" s="354"/>
      <c r="H4" s="354"/>
      <c r="I4" s="354"/>
      <c r="J4" s="354"/>
      <c r="K4" s="354"/>
      <c r="L4" s="354"/>
      <c r="M4" s="354"/>
      <c r="N4" s="354"/>
      <c r="O4" s="354"/>
      <c r="P4" s="354"/>
      <c r="Q4" s="354"/>
      <c r="R4" s="354"/>
      <c r="S4" s="354"/>
      <c r="T4" s="355"/>
      <c r="U4" s="362"/>
      <c r="V4" s="363"/>
      <c r="W4" s="363"/>
      <c r="X4" s="364"/>
      <c r="AB4" s="372"/>
      <c r="AC4" s="372"/>
      <c r="AD4" s="372"/>
      <c r="AE4" s="372"/>
      <c r="AF4" s="372"/>
      <c r="AG4" s="372"/>
      <c r="AH4" s="372"/>
      <c r="AI4" s="372"/>
      <c r="AJ4" s="372"/>
      <c r="AK4" s="372"/>
      <c r="AL4" s="372"/>
      <c r="AM4" s="372"/>
      <c r="AN4" s="372"/>
      <c r="AO4" s="372"/>
      <c r="AP4" s="372"/>
      <c r="AQ4" s="372"/>
      <c r="AR4" s="372"/>
    </row>
    <row r="5" spans="2:44" s="41" customFormat="1" ht="14.25" customHeight="1">
      <c r="B5" s="42" t="s">
        <v>0</v>
      </c>
      <c r="C5" s="336" t="s">
        <v>444</v>
      </c>
      <c r="D5" s="336"/>
      <c r="E5" s="337" t="s">
        <v>1</v>
      </c>
      <c r="F5" s="337"/>
      <c r="G5" s="337"/>
      <c r="H5" s="276">
        <v>2</v>
      </c>
      <c r="I5" s="276"/>
      <c r="J5" s="276"/>
      <c r="K5" s="337" t="s">
        <v>2</v>
      </c>
      <c r="L5" s="337"/>
      <c r="M5" s="337"/>
      <c r="N5" s="337"/>
      <c r="O5" s="336" t="s">
        <v>442</v>
      </c>
      <c r="P5" s="336"/>
      <c r="Q5" s="336"/>
      <c r="R5" s="336"/>
      <c r="S5" s="339" t="s">
        <v>3</v>
      </c>
      <c r="T5" s="340"/>
      <c r="U5" s="340"/>
      <c r="V5" s="341"/>
      <c r="W5" s="342" t="s">
        <v>120</v>
      </c>
      <c r="X5" s="343"/>
      <c r="Y5" s="47"/>
      <c r="Z5" s="48"/>
      <c r="AA5" s="48"/>
      <c r="AB5" s="380" t="s">
        <v>143</v>
      </c>
      <c r="AC5" s="380"/>
      <c r="AD5" s="380" t="s">
        <v>144</v>
      </c>
      <c r="AE5" s="380"/>
      <c r="AF5" s="380"/>
      <c r="AG5" s="380"/>
      <c r="AH5" s="380"/>
      <c r="AI5" s="380" t="s">
        <v>145</v>
      </c>
      <c r="AJ5" s="380"/>
      <c r="AK5" s="380"/>
      <c r="AL5" s="380" t="s">
        <v>146</v>
      </c>
      <c r="AM5" s="380"/>
      <c r="AN5" s="380"/>
      <c r="AO5" s="380"/>
      <c r="AP5" s="372" t="s">
        <v>149</v>
      </c>
      <c r="AQ5" s="372"/>
      <c r="AR5" s="373" t="s">
        <v>150</v>
      </c>
    </row>
    <row r="6" spans="2:44" ht="9" customHeight="1">
      <c r="B6" s="275"/>
      <c r="C6" s="275"/>
      <c r="D6" s="275"/>
      <c r="E6" s="275"/>
      <c r="F6" s="275"/>
      <c r="G6" s="275"/>
      <c r="H6" s="275"/>
      <c r="I6" s="275"/>
      <c r="J6" s="275"/>
      <c r="K6" s="275"/>
      <c r="L6" s="275"/>
      <c r="M6" s="275"/>
      <c r="N6" s="275"/>
      <c r="O6" s="275"/>
      <c r="P6" s="275"/>
      <c r="Q6" s="275"/>
      <c r="R6" s="275"/>
      <c r="S6" s="275"/>
      <c r="T6" s="275"/>
      <c r="U6" s="275"/>
      <c r="V6" s="275"/>
      <c r="W6" s="275"/>
      <c r="X6" s="275"/>
      <c r="AB6" s="380"/>
      <c r="AC6" s="380"/>
      <c r="AD6" s="380"/>
      <c r="AE6" s="380"/>
      <c r="AF6" s="380"/>
      <c r="AG6" s="380"/>
      <c r="AH6" s="380"/>
      <c r="AI6" s="380"/>
      <c r="AJ6" s="380"/>
      <c r="AK6" s="380"/>
      <c r="AL6" s="380"/>
      <c r="AM6" s="380"/>
      <c r="AN6" s="380"/>
      <c r="AO6" s="380"/>
      <c r="AP6" s="372"/>
      <c r="AQ6" s="372"/>
      <c r="AR6" s="373"/>
    </row>
    <row r="7" spans="2:44" ht="14.25" customHeight="1">
      <c r="B7" s="287" t="s">
        <v>76</v>
      </c>
      <c r="C7" s="288"/>
      <c r="D7" s="288"/>
      <c r="E7" s="288"/>
      <c r="F7" s="289"/>
      <c r="G7" s="293" t="s">
        <v>95</v>
      </c>
      <c r="H7" s="294"/>
      <c r="I7" s="294"/>
      <c r="J7" s="294"/>
      <c r="K7" s="294"/>
      <c r="L7" s="294"/>
      <c r="M7" s="294"/>
      <c r="N7" s="294"/>
      <c r="O7" s="294"/>
      <c r="P7" s="294"/>
      <c r="Q7" s="294"/>
      <c r="R7" s="294"/>
      <c r="S7" s="294"/>
      <c r="T7" s="294"/>
      <c r="U7" s="294"/>
      <c r="V7" s="294"/>
      <c r="W7" s="294"/>
      <c r="X7" s="295"/>
      <c r="AB7" s="375">
        <v>2029</v>
      </c>
      <c r="AC7" s="375"/>
      <c r="AD7" s="376" t="s">
        <v>445</v>
      </c>
      <c r="AE7" s="376"/>
      <c r="AF7" s="376"/>
      <c r="AG7" s="376"/>
      <c r="AH7" s="376"/>
      <c r="AI7" s="378">
        <v>0</v>
      </c>
      <c r="AJ7" s="378"/>
      <c r="AK7" s="378"/>
      <c r="AL7" s="378">
        <v>0</v>
      </c>
      <c r="AM7" s="378"/>
      <c r="AN7" s="378"/>
      <c r="AO7" s="378"/>
      <c r="AP7" s="379">
        <v>0</v>
      </c>
      <c r="AQ7" s="379"/>
      <c r="AR7" s="384">
        <f>SUM(AP10)</f>
        <v>1</v>
      </c>
    </row>
    <row r="8" spans="2:44" ht="14.25" customHeight="1">
      <c r="B8" s="290"/>
      <c r="C8" s="291"/>
      <c r="D8" s="291"/>
      <c r="E8" s="291"/>
      <c r="F8" s="292"/>
      <c r="G8" s="296"/>
      <c r="H8" s="297"/>
      <c r="I8" s="297"/>
      <c r="J8" s="297"/>
      <c r="K8" s="297"/>
      <c r="L8" s="297"/>
      <c r="M8" s="297"/>
      <c r="N8" s="297"/>
      <c r="O8" s="297"/>
      <c r="P8" s="297"/>
      <c r="Q8" s="297"/>
      <c r="R8" s="297"/>
      <c r="S8" s="297"/>
      <c r="T8" s="297"/>
      <c r="U8" s="297"/>
      <c r="V8" s="297"/>
      <c r="W8" s="297"/>
      <c r="X8" s="298"/>
      <c r="AB8" s="375"/>
      <c r="AC8" s="375"/>
      <c r="AD8" s="376" t="s">
        <v>446</v>
      </c>
      <c r="AE8" s="376"/>
      <c r="AF8" s="376"/>
      <c r="AG8" s="376"/>
      <c r="AH8" s="376"/>
      <c r="AI8" s="378">
        <v>0</v>
      </c>
      <c r="AJ8" s="378"/>
      <c r="AK8" s="378"/>
      <c r="AL8" s="378">
        <v>0</v>
      </c>
      <c r="AM8" s="378"/>
      <c r="AN8" s="378"/>
      <c r="AO8" s="378"/>
      <c r="AP8" s="379">
        <v>0</v>
      </c>
      <c r="AQ8" s="379"/>
      <c r="AR8" s="384"/>
    </row>
    <row r="9" spans="2:44" ht="19.149999999999999" customHeight="1">
      <c r="B9" s="281" t="s">
        <v>49</v>
      </c>
      <c r="C9" s="282"/>
      <c r="D9" s="282"/>
      <c r="E9" s="282"/>
      <c r="F9" s="282"/>
      <c r="G9" s="282"/>
      <c r="H9" s="282"/>
      <c r="I9" s="282"/>
      <c r="J9" s="282"/>
      <c r="K9" s="282"/>
      <c r="L9" s="282"/>
      <c r="M9" s="282"/>
      <c r="N9" s="282"/>
      <c r="O9" s="282"/>
      <c r="P9" s="282"/>
      <c r="Q9" s="282"/>
      <c r="R9" s="282"/>
      <c r="S9" s="282"/>
      <c r="T9" s="282"/>
      <c r="U9" s="282"/>
      <c r="V9" s="282"/>
      <c r="W9" s="282"/>
      <c r="X9" s="283"/>
      <c r="AB9" s="375"/>
      <c r="AC9" s="375"/>
      <c r="AD9" s="376" t="s">
        <v>447</v>
      </c>
      <c r="AE9" s="376"/>
      <c r="AF9" s="376"/>
      <c r="AG9" s="376"/>
      <c r="AH9" s="376"/>
      <c r="AI9" s="378">
        <v>0</v>
      </c>
      <c r="AJ9" s="378"/>
      <c r="AK9" s="378"/>
      <c r="AL9" s="378">
        <v>0</v>
      </c>
      <c r="AM9" s="378"/>
      <c r="AN9" s="378"/>
      <c r="AO9" s="378"/>
      <c r="AP9" s="379">
        <v>0</v>
      </c>
      <c r="AQ9" s="379"/>
      <c r="AR9" s="384"/>
    </row>
    <row r="10" spans="2:44" ht="15" customHeight="1">
      <c r="B10" s="268" t="s">
        <v>4</v>
      </c>
      <c r="C10" s="269"/>
      <c r="D10" s="269"/>
      <c r="E10" s="269"/>
      <c r="F10" s="269"/>
      <c r="G10" s="269"/>
      <c r="H10" s="269"/>
      <c r="I10" s="269"/>
      <c r="J10" s="269"/>
      <c r="K10" s="269"/>
      <c r="L10" s="269"/>
      <c r="M10" s="269"/>
      <c r="N10" s="269"/>
      <c r="O10" s="269"/>
      <c r="P10" s="269"/>
      <c r="Q10" s="269"/>
      <c r="R10" s="269"/>
      <c r="S10" s="269"/>
      <c r="T10" s="269"/>
      <c r="U10" s="269"/>
      <c r="V10" s="269"/>
      <c r="W10" s="269"/>
      <c r="X10" s="269"/>
      <c r="AB10" s="375"/>
      <c r="AC10" s="375"/>
      <c r="AD10" s="376" t="s">
        <v>448</v>
      </c>
      <c r="AE10" s="376"/>
      <c r="AF10" s="376"/>
      <c r="AG10" s="376"/>
      <c r="AH10" s="376"/>
      <c r="AI10" s="378">
        <v>2</v>
      </c>
      <c r="AJ10" s="378"/>
      <c r="AK10" s="378"/>
      <c r="AL10" s="378">
        <v>2</v>
      </c>
      <c r="AM10" s="378"/>
      <c r="AN10" s="378"/>
      <c r="AO10" s="378"/>
      <c r="AP10" s="379">
        <f t="shared" ref="AP10" si="0">AL10/AI10</f>
        <v>1</v>
      </c>
      <c r="AQ10" s="379"/>
      <c r="AR10" s="384"/>
    </row>
    <row r="11" spans="2:44" ht="38.25" customHeight="1">
      <c r="B11" s="280" t="s">
        <v>148</v>
      </c>
      <c r="C11" s="280"/>
      <c r="D11" s="280"/>
      <c r="E11" s="280"/>
      <c r="F11" s="280"/>
      <c r="G11" s="280"/>
      <c r="H11" s="280"/>
      <c r="I11" s="280"/>
      <c r="J11" s="280"/>
      <c r="K11" s="280"/>
      <c r="L11" s="280"/>
      <c r="M11" s="280"/>
      <c r="N11" s="280"/>
      <c r="O11" s="280"/>
      <c r="P11" s="280"/>
      <c r="Q11" s="280"/>
      <c r="R11" s="280"/>
      <c r="S11" s="280"/>
      <c r="T11" s="280"/>
      <c r="U11" s="280"/>
      <c r="V11" s="280"/>
      <c r="W11" s="280"/>
      <c r="X11" s="280"/>
      <c r="AB11" s="374">
        <v>2020</v>
      </c>
      <c r="AC11" s="374"/>
      <c r="AD11" s="377" t="s">
        <v>131</v>
      </c>
      <c r="AE11" s="377"/>
      <c r="AF11" s="377"/>
      <c r="AG11" s="377"/>
      <c r="AH11" s="377"/>
      <c r="AI11" s="381">
        <v>2</v>
      </c>
      <c r="AJ11" s="381"/>
      <c r="AK11" s="381"/>
      <c r="AL11" s="381">
        <v>2</v>
      </c>
      <c r="AM11" s="381"/>
      <c r="AN11" s="381"/>
      <c r="AO11" s="381"/>
      <c r="AP11" s="382">
        <f>AL11/AI11</f>
        <v>1</v>
      </c>
      <c r="AQ11" s="382"/>
      <c r="AR11" s="385">
        <f>SUM(AP11:AQ13)/3</f>
        <v>1</v>
      </c>
    </row>
    <row r="12" spans="2:44" ht="12.75">
      <c r="B12" s="262" t="s">
        <v>56</v>
      </c>
      <c r="C12" s="263"/>
      <c r="D12" s="263"/>
      <c r="E12" s="263"/>
      <c r="F12" s="264"/>
      <c r="G12" s="262" t="s">
        <v>48</v>
      </c>
      <c r="H12" s="263"/>
      <c r="I12" s="263"/>
      <c r="J12" s="264"/>
      <c r="K12" s="262" t="s">
        <v>5</v>
      </c>
      <c r="L12" s="263"/>
      <c r="M12" s="263"/>
      <c r="N12" s="264"/>
      <c r="O12" s="268" t="s">
        <v>6</v>
      </c>
      <c r="P12" s="269"/>
      <c r="Q12" s="269"/>
      <c r="R12" s="269"/>
      <c r="S12" s="269"/>
      <c r="T12" s="269"/>
      <c r="U12" s="269"/>
      <c r="V12" s="269"/>
      <c r="W12" s="269"/>
      <c r="X12" s="270"/>
      <c r="Y12" s="49"/>
      <c r="Z12" s="50"/>
      <c r="AA12" s="50"/>
      <c r="AB12" s="374"/>
      <c r="AC12" s="374"/>
      <c r="AD12" s="377" t="s">
        <v>132</v>
      </c>
      <c r="AE12" s="377"/>
      <c r="AF12" s="377"/>
      <c r="AG12" s="377"/>
      <c r="AH12" s="377"/>
      <c r="AI12" s="381">
        <v>2</v>
      </c>
      <c r="AJ12" s="381"/>
      <c r="AK12" s="381"/>
      <c r="AL12" s="381">
        <v>2</v>
      </c>
      <c r="AM12" s="381"/>
      <c r="AN12" s="381"/>
      <c r="AO12" s="381"/>
      <c r="AP12" s="382">
        <f t="shared" ref="AP12:AP22" si="1">AL12/AI12</f>
        <v>1</v>
      </c>
      <c r="AQ12" s="382"/>
      <c r="AR12" s="385"/>
    </row>
    <row r="13" spans="2:44" ht="25.5" customHeight="1">
      <c r="B13" s="265"/>
      <c r="C13" s="266"/>
      <c r="D13" s="266"/>
      <c r="E13" s="266"/>
      <c r="F13" s="267"/>
      <c r="G13" s="265"/>
      <c r="H13" s="266"/>
      <c r="I13" s="266"/>
      <c r="J13" s="267"/>
      <c r="K13" s="265"/>
      <c r="L13" s="266"/>
      <c r="M13" s="266"/>
      <c r="N13" s="267"/>
      <c r="O13" s="268" t="s">
        <v>55</v>
      </c>
      <c r="P13" s="269"/>
      <c r="Q13" s="269"/>
      <c r="R13" s="270"/>
      <c r="S13" s="268" t="s">
        <v>54</v>
      </c>
      <c r="T13" s="269"/>
      <c r="U13" s="270"/>
      <c r="V13" s="268" t="s">
        <v>53</v>
      </c>
      <c r="W13" s="269"/>
      <c r="X13" s="270"/>
      <c r="Y13" s="49"/>
      <c r="Z13" s="50"/>
      <c r="AA13" s="50"/>
      <c r="AB13" s="374"/>
      <c r="AC13" s="374"/>
      <c r="AD13" s="377" t="s">
        <v>133</v>
      </c>
      <c r="AE13" s="377"/>
      <c r="AF13" s="377"/>
      <c r="AG13" s="377"/>
      <c r="AH13" s="377"/>
      <c r="AI13" s="381">
        <v>2</v>
      </c>
      <c r="AJ13" s="381"/>
      <c r="AK13" s="381"/>
      <c r="AL13" s="381">
        <v>2</v>
      </c>
      <c r="AM13" s="381"/>
      <c r="AN13" s="381"/>
      <c r="AO13" s="381"/>
      <c r="AP13" s="382">
        <f t="shared" si="1"/>
        <v>1</v>
      </c>
      <c r="AQ13" s="382"/>
      <c r="AR13" s="385"/>
    </row>
    <row r="14" spans="2:44" ht="29.25" customHeight="1">
      <c r="B14" s="276" t="s">
        <v>233</v>
      </c>
      <c r="C14" s="276"/>
      <c r="D14" s="276"/>
      <c r="E14" s="276"/>
      <c r="F14" s="276"/>
      <c r="G14" s="261" t="s">
        <v>100</v>
      </c>
      <c r="H14" s="261"/>
      <c r="I14" s="261"/>
      <c r="J14" s="261"/>
      <c r="K14" s="261">
        <v>1</v>
      </c>
      <c r="L14" s="261"/>
      <c r="M14" s="261"/>
      <c r="N14" s="261"/>
      <c r="O14" s="277">
        <v>1</v>
      </c>
      <c r="P14" s="278"/>
      <c r="Q14" s="278"/>
      <c r="R14" s="279"/>
      <c r="S14" s="329">
        <v>44561</v>
      </c>
      <c r="T14" s="330"/>
      <c r="U14" s="331"/>
      <c r="V14" s="332">
        <v>2021</v>
      </c>
      <c r="W14" s="332"/>
      <c r="X14" s="332"/>
      <c r="AB14" s="374"/>
      <c r="AC14" s="374"/>
      <c r="AD14" s="377" t="s">
        <v>134</v>
      </c>
      <c r="AE14" s="377"/>
      <c r="AF14" s="377"/>
      <c r="AG14" s="377"/>
      <c r="AH14" s="377"/>
      <c r="AI14" s="381">
        <v>0</v>
      </c>
      <c r="AJ14" s="381"/>
      <c r="AK14" s="381"/>
      <c r="AL14" s="381">
        <v>0</v>
      </c>
      <c r="AM14" s="381"/>
      <c r="AN14" s="381"/>
      <c r="AO14" s="381"/>
      <c r="AP14" s="382">
        <v>0</v>
      </c>
      <c r="AQ14" s="382"/>
      <c r="AR14" s="385"/>
    </row>
    <row r="15" spans="2:44" ht="18" customHeight="1">
      <c r="B15" s="281" t="s">
        <v>7</v>
      </c>
      <c r="C15" s="282"/>
      <c r="D15" s="282"/>
      <c r="E15" s="282"/>
      <c r="F15" s="282"/>
      <c r="G15" s="282"/>
      <c r="H15" s="282"/>
      <c r="I15" s="282"/>
      <c r="J15" s="282"/>
      <c r="K15" s="282"/>
      <c r="L15" s="282"/>
      <c r="M15" s="282"/>
      <c r="N15" s="282"/>
      <c r="O15" s="282"/>
      <c r="P15" s="282"/>
      <c r="Q15" s="282"/>
      <c r="R15" s="282"/>
      <c r="S15" s="282"/>
      <c r="T15" s="282"/>
      <c r="U15" s="282"/>
      <c r="V15" s="282"/>
      <c r="W15" s="282"/>
      <c r="X15" s="283"/>
      <c r="Z15" s="46" t="s">
        <v>51</v>
      </c>
      <c r="AB15" s="375">
        <v>2021</v>
      </c>
      <c r="AC15" s="375"/>
      <c r="AD15" s="376" t="s">
        <v>135</v>
      </c>
      <c r="AE15" s="376"/>
      <c r="AF15" s="376"/>
      <c r="AG15" s="376"/>
      <c r="AH15" s="376"/>
      <c r="AI15" s="378">
        <v>0</v>
      </c>
      <c r="AJ15" s="378"/>
      <c r="AK15" s="378"/>
      <c r="AL15" s="378">
        <v>0</v>
      </c>
      <c r="AM15" s="378"/>
      <c r="AN15" s="378"/>
      <c r="AO15" s="378"/>
      <c r="AP15" s="379">
        <v>1</v>
      </c>
      <c r="AQ15" s="379"/>
      <c r="AR15" s="384">
        <f>SUM(AP15:AQ18)/4</f>
        <v>1</v>
      </c>
    </row>
    <row r="16" spans="2:44" ht="12.75" customHeight="1">
      <c r="B16" s="271" t="s">
        <v>52</v>
      </c>
      <c r="C16" s="262" t="s">
        <v>8</v>
      </c>
      <c r="D16" s="264"/>
      <c r="E16" s="262" t="s">
        <v>115</v>
      </c>
      <c r="F16" s="264"/>
      <c r="G16" s="262" t="s">
        <v>109</v>
      </c>
      <c r="H16" s="263"/>
      <c r="I16" s="263"/>
      <c r="J16" s="263"/>
      <c r="K16" s="263"/>
      <c r="L16" s="264"/>
      <c r="M16" s="274" t="s">
        <v>116</v>
      </c>
      <c r="N16" s="274"/>
      <c r="O16" s="274"/>
      <c r="P16" s="274"/>
      <c r="Q16" s="274"/>
      <c r="R16" s="274"/>
      <c r="S16" s="274"/>
      <c r="T16" s="274"/>
      <c r="U16" s="274"/>
      <c r="V16" s="274"/>
      <c r="W16" s="274"/>
      <c r="X16" s="274"/>
      <c r="AB16" s="375"/>
      <c r="AC16" s="375"/>
      <c r="AD16" s="376" t="s">
        <v>136</v>
      </c>
      <c r="AE16" s="376"/>
      <c r="AF16" s="376"/>
      <c r="AG16" s="376"/>
      <c r="AH16" s="376"/>
      <c r="AI16" s="378">
        <v>2</v>
      </c>
      <c r="AJ16" s="378"/>
      <c r="AK16" s="378"/>
      <c r="AL16" s="378">
        <v>2</v>
      </c>
      <c r="AM16" s="378"/>
      <c r="AN16" s="378"/>
      <c r="AO16" s="378"/>
      <c r="AP16" s="379">
        <f t="shared" si="1"/>
        <v>1</v>
      </c>
      <c r="AQ16" s="379"/>
      <c r="AR16" s="384"/>
    </row>
    <row r="17" spans="2:44" ht="12.75" customHeight="1">
      <c r="B17" s="272"/>
      <c r="C17" s="265"/>
      <c r="D17" s="267"/>
      <c r="E17" s="265"/>
      <c r="F17" s="267"/>
      <c r="G17" s="265"/>
      <c r="H17" s="266"/>
      <c r="I17" s="266"/>
      <c r="J17" s="266"/>
      <c r="K17" s="266"/>
      <c r="L17" s="267"/>
      <c r="M17" s="268" t="s">
        <v>121</v>
      </c>
      <c r="N17" s="269"/>
      <c r="O17" s="269"/>
      <c r="P17" s="269"/>
      <c r="Q17" s="270"/>
      <c r="R17" s="268" t="s">
        <v>122</v>
      </c>
      <c r="S17" s="269"/>
      <c r="T17" s="269"/>
      <c r="U17" s="269"/>
      <c r="V17" s="273" t="s">
        <v>117</v>
      </c>
      <c r="W17" s="273"/>
      <c r="X17" s="273"/>
      <c r="AB17" s="375"/>
      <c r="AC17" s="375"/>
      <c r="AD17" s="376" t="s">
        <v>137</v>
      </c>
      <c r="AE17" s="376"/>
      <c r="AF17" s="376"/>
      <c r="AG17" s="376"/>
      <c r="AH17" s="376"/>
      <c r="AI17" s="378">
        <v>0</v>
      </c>
      <c r="AJ17" s="378"/>
      <c r="AK17" s="378"/>
      <c r="AL17" s="378">
        <v>0</v>
      </c>
      <c r="AM17" s="378"/>
      <c r="AN17" s="378"/>
      <c r="AO17" s="378"/>
      <c r="AP17" s="379">
        <v>1</v>
      </c>
      <c r="AQ17" s="379"/>
      <c r="AR17" s="384"/>
    </row>
    <row r="18" spans="2:44" ht="28.5" customHeight="1">
      <c r="B18" s="43" t="s">
        <v>203</v>
      </c>
      <c r="C18" s="259" t="s">
        <v>114</v>
      </c>
      <c r="D18" s="260"/>
      <c r="E18" s="261">
        <v>0</v>
      </c>
      <c r="F18" s="261"/>
      <c r="G18" s="276" t="s">
        <v>202</v>
      </c>
      <c r="H18" s="276"/>
      <c r="I18" s="276"/>
      <c r="J18" s="276"/>
      <c r="K18" s="276"/>
      <c r="L18" s="276"/>
      <c r="M18" s="333" t="s">
        <v>123</v>
      </c>
      <c r="N18" s="333"/>
      <c r="O18" s="333"/>
      <c r="P18" s="333"/>
      <c r="Q18" s="333"/>
      <c r="R18" s="334" t="s">
        <v>124</v>
      </c>
      <c r="S18" s="334"/>
      <c r="T18" s="334"/>
      <c r="U18" s="334"/>
      <c r="V18" s="335" t="s">
        <v>125</v>
      </c>
      <c r="W18" s="335"/>
      <c r="X18" s="335"/>
      <c r="AB18" s="375"/>
      <c r="AC18" s="375"/>
      <c r="AD18" s="376" t="s">
        <v>138</v>
      </c>
      <c r="AE18" s="376"/>
      <c r="AF18" s="376"/>
      <c r="AG18" s="376"/>
      <c r="AH18" s="376"/>
      <c r="AI18" s="378">
        <v>0</v>
      </c>
      <c r="AJ18" s="378"/>
      <c r="AK18" s="378"/>
      <c r="AL18" s="378">
        <v>0</v>
      </c>
      <c r="AM18" s="378"/>
      <c r="AN18" s="378"/>
      <c r="AO18" s="378"/>
      <c r="AP18" s="379">
        <v>1</v>
      </c>
      <c r="AQ18" s="379"/>
      <c r="AR18" s="384"/>
    </row>
    <row r="19" spans="2:44" ht="25.15" customHeight="1">
      <c r="B19" s="268" t="s">
        <v>9</v>
      </c>
      <c r="C19" s="269"/>
      <c r="D19" s="269"/>
      <c r="E19" s="269"/>
      <c r="F19" s="269"/>
      <c r="G19" s="269"/>
      <c r="H19" s="269"/>
      <c r="I19" s="269"/>
      <c r="J19" s="269"/>
      <c r="K19" s="269"/>
      <c r="L19" s="270"/>
      <c r="M19" s="268" t="s">
        <v>10</v>
      </c>
      <c r="N19" s="269"/>
      <c r="O19" s="269"/>
      <c r="P19" s="269"/>
      <c r="Q19" s="269"/>
      <c r="R19" s="269"/>
      <c r="S19" s="269"/>
      <c r="T19" s="269"/>
      <c r="U19" s="269"/>
      <c r="V19" s="269"/>
      <c r="W19" s="269"/>
      <c r="X19" s="270"/>
      <c r="AB19" s="374">
        <v>2022</v>
      </c>
      <c r="AC19" s="374"/>
      <c r="AD19" s="377" t="s">
        <v>139</v>
      </c>
      <c r="AE19" s="377"/>
      <c r="AF19" s="377"/>
      <c r="AG19" s="377"/>
      <c r="AH19" s="377"/>
      <c r="AI19" s="381">
        <v>0</v>
      </c>
      <c r="AJ19" s="381"/>
      <c r="AK19" s="381"/>
      <c r="AL19" s="381">
        <v>0</v>
      </c>
      <c r="AM19" s="381"/>
      <c r="AN19" s="381"/>
      <c r="AO19" s="381"/>
      <c r="AP19" s="382" t="e">
        <f t="shared" si="1"/>
        <v>#DIV/0!</v>
      </c>
      <c r="AQ19" s="382"/>
      <c r="AR19" s="385" t="e">
        <f t="shared" ref="AR19" si="2">SUM(AP19:AQ22)/4</f>
        <v>#DIV/0!</v>
      </c>
    </row>
    <row r="20" spans="2:44" ht="45.4" customHeight="1">
      <c r="B20" s="259" t="s">
        <v>267</v>
      </c>
      <c r="C20" s="286"/>
      <c r="D20" s="286"/>
      <c r="E20" s="286"/>
      <c r="F20" s="286"/>
      <c r="G20" s="286"/>
      <c r="H20" s="286"/>
      <c r="I20" s="286"/>
      <c r="J20" s="286"/>
      <c r="K20" s="286"/>
      <c r="L20" s="260"/>
      <c r="M20" s="259"/>
      <c r="N20" s="286"/>
      <c r="O20" s="286"/>
      <c r="P20" s="286"/>
      <c r="Q20" s="286"/>
      <c r="R20" s="286"/>
      <c r="S20" s="286"/>
      <c r="T20" s="286"/>
      <c r="U20" s="286"/>
      <c r="V20" s="286"/>
      <c r="W20" s="286"/>
      <c r="X20" s="260"/>
      <c r="AA20" s="51"/>
      <c r="AB20" s="374"/>
      <c r="AC20" s="374"/>
      <c r="AD20" s="377" t="s">
        <v>140</v>
      </c>
      <c r="AE20" s="377"/>
      <c r="AF20" s="377"/>
      <c r="AG20" s="377"/>
      <c r="AH20" s="377"/>
      <c r="AI20" s="381">
        <v>3</v>
      </c>
      <c r="AJ20" s="381"/>
      <c r="AK20" s="381"/>
      <c r="AL20" s="381">
        <v>3</v>
      </c>
      <c r="AM20" s="381"/>
      <c r="AN20" s="381"/>
      <c r="AO20" s="381"/>
      <c r="AP20" s="382">
        <f t="shared" si="1"/>
        <v>1</v>
      </c>
      <c r="AQ20" s="382"/>
      <c r="AR20" s="385"/>
    </row>
    <row r="21" spans="2:44" ht="18.95" customHeight="1">
      <c r="B21" s="281" t="s">
        <v>11</v>
      </c>
      <c r="C21" s="282"/>
      <c r="D21" s="282"/>
      <c r="E21" s="282"/>
      <c r="F21" s="282"/>
      <c r="G21" s="282"/>
      <c r="H21" s="282"/>
      <c r="I21" s="282"/>
      <c r="J21" s="282"/>
      <c r="K21" s="282"/>
      <c r="L21" s="282"/>
      <c r="M21" s="282"/>
      <c r="N21" s="282"/>
      <c r="O21" s="282"/>
      <c r="P21" s="282"/>
      <c r="Q21" s="282"/>
      <c r="R21" s="282"/>
      <c r="S21" s="282"/>
      <c r="T21" s="282"/>
      <c r="U21" s="282"/>
      <c r="V21" s="282"/>
      <c r="W21" s="282"/>
      <c r="X21" s="283"/>
      <c r="AB21" s="374"/>
      <c r="AC21" s="374"/>
      <c r="AD21" s="377" t="s">
        <v>141</v>
      </c>
      <c r="AE21" s="377"/>
      <c r="AF21" s="377"/>
      <c r="AG21" s="377"/>
      <c r="AH21" s="377"/>
      <c r="AI21" s="381"/>
      <c r="AJ21" s="381"/>
      <c r="AK21" s="381"/>
      <c r="AL21" s="381"/>
      <c r="AM21" s="381"/>
      <c r="AN21" s="381"/>
      <c r="AO21" s="381"/>
      <c r="AP21" s="382" t="e">
        <f t="shared" si="1"/>
        <v>#DIV/0!</v>
      </c>
      <c r="AQ21" s="382"/>
      <c r="AR21" s="385"/>
    </row>
    <row r="22" spans="2:44" ht="18.95" customHeight="1">
      <c r="B22" s="284" t="s">
        <v>12</v>
      </c>
      <c r="C22" s="284"/>
      <c r="D22" s="64" t="s">
        <v>13</v>
      </c>
      <c r="E22" s="64" t="s">
        <v>14</v>
      </c>
      <c r="F22" s="64" t="s">
        <v>15</v>
      </c>
      <c r="G22" s="285" t="s">
        <v>16</v>
      </c>
      <c r="H22" s="285"/>
      <c r="I22" s="285"/>
      <c r="J22" s="64" t="s">
        <v>17</v>
      </c>
      <c r="K22" s="285" t="s">
        <v>18</v>
      </c>
      <c r="L22" s="285"/>
      <c r="M22" s="285"/>
      <c r="N22" s="64" t="s">
        <v>19</v>
      </c>
      <c r="O22" s="285" t="s">
        <v>20</v>
      </c>
      <c r="P22" s="285"/>
      <c r="Q22" s="285" t="s">
        <v>21</v>
      </c>
      <c r="R22" s="285"/>
      <c r="S22" s="285"/>
      <c r="T22" s="285" t="s">
        <v>22</v>
      </c>
      <c r="U22" s="285"/>
      <c r="V22" s="285" t="s">
        <v>23</v>
      </c>
      <c r="W22" s="285"/>
      <c r="X22" s="64" t="s">
        <v>24</v>
      </c>
      <c r="AB22" s="374"/>
      <c r="AC22" s="374"/>
      <c r="AD22" s="377" t="s">
        <v>142</v>
      </c>
      <c r="AE22" s="377"/>
      <c r="AF22" s="377"/>
      <c r="AG22" s="377"/>
      <c r="AH22" s="377"/>
      <c r="AI22" s="381"/>
      <c r="AJ22" s="381"/>
      <c r="AK22" s="381"/>
      <c r="AL22" s="381"/>
      <c r="AM22" s="381"/>
      <c r="AN22" s="381"/>
      <c r="AO22" s="381"/>
      <c r="AP22" s="382" t="e">
        <f t="shared" si="1"/>
        <v>#DIV/0!</v>
      </c>
      <c r="AQ22" s="382"/>
      <c r="AR22" s="385"/>
    </row>
    <row r="23" spans="2:44" ht="18.95" customHeight="1">
      <c r="B23" s="284" t="s">
        <v>25</v>
      </c>
      <c r="C23" s="284"/>
      <c r="D23" s="368">
        <f>AL15</f>
        <v>0</v>
      </c>
      <c r="E23" s="369"/>
      <c r="F23" s="370"/>
      <c r="G23" s="371">
        <f>AL16</f>
        <v>2</v>
      </c>
      <c r="H23" s="286"/>
      <c r="I23" s="286"/>
      <c r="J23" s="286"/>
      <c r="K23" s="286"/>
      <c r="L23" s="286"/>
      <c r="M23" s="260"/>
      <c r="N23" s="368">
        <f>AL17</f>
        <v>0</v>
      </c>
      <c r="O23" s="369"/>
      <c r="P23" s="369"/>
      <c r="Q23" s="369"/>
      <c r="R23" s="369"/>
      <c r="S23" s="370"/>
      <c r="T23" s="371">
        <f>AL18</f>
        <v>0</v>
      </c>
      <c r="U23" s="286"/>
      <c r="V23" s="286"/>
      <c r="W23" s="286"/>
      <c r="X23" s="260"/>
      <c r="Z23" s="52"/>
      <c r="AA23" s="52"/>
    </row>
    <row r="24" spans="2:44" ht="18.95" customHeight="1">
      <c r="B24" s="284" t="s">
        <v>26</v>
      </c>
      <c r="C24" s="284"/>
      <c r="D24" s="368">
        <f>AI15</f>
        <v>0</v>
      </c>
      <c r="E24" s="369"/>
      <c r="F24" s="370"/>
      <c r="G24" s="371">
        <f>AI16</f>
        <v>2</v>
      </c>
      <c r="H24" s="286"/>
      <c r="I24" s="286"/>
      <c r="J24" s="286"/>
      <c r="K24" s="286"/>
      <c r="L24" s="286"/>
      <c r="M24" s="260"/>
      <c r="N24" s="368">
        <f>AI17</f>
        <v>0</v>
      </c>
      <c r="O24" s="369"/>
      <c r="P24" s="369"/>
      <c r="Q24" s="369"/>
      <c r="R24" s="369"/>
      <c r="S24" s="370"/>
      <c r="T24" s="371">
        <f>AI18</f>
        <v>0</v>
      </c>
      <c r="U24" s="286"/>
      <c r="V24" s="286"/>
      <c r="W24" s="286"/>
      <c r="X24" s="260"/>
      <c r="Y24" s="53"/>
    </row>
    <row r="25" spans="2:44" ht="19.7" customHeight="1">
      <c r="B25" s="281" t="s">
        <v>47</v>
      </c>
      <c r="C25" s="282"/>
      <c r="D25" s="282"/>
      <c r="E25" s="282"/>
      <c r="F25" s="282"/>
      <c r="G25" s="282"/>
      <c r="H25" s="282"/>
      <c r="I25" s="282"/>
      <c r="J25" s="282"/>
      <c r="K25" s="282"/>
      <c r="L25" s="282"/>
      <c r="M25" s="282"/>
      <c r="N25" s="282"/>
      <c r="O25" s="282"/>
      <c r="P25" s="282"/>
      <c r="Q25" s="282"/>
      <c r="R25" s="282"/>
      <c r="S25" s="282"/>
      <c r="T25" s="282"/>
      <c r="U25" s="282"/>
      <c r="V25" s="282"/>
      <c r="W25" s="282"/>
      <c r="X25" s="283"/>
    </row>
    <row r="26" spans="2:44" ht="25.5">
      <c r="B26" s="64" t="s">
        <v>27</v>
      </c>
      <c r="C26" s="64" t="s">
        <v>28</v>
      </c>
      <c r="D26" s="64" t="s">
        <v>29</v>
      </c>
      <c r="E26" s="72" t="s">
        <v>30</v>
      </c>
      <c r="F26" s="27"/>
      <c r="G26" s="27"/>
      <c r="H26" s="299"/>
      <c r="I26" s="299"/>
      <c r="J26" s="299"/>
      <c r="K26" s="299"/>
      <c r="L26" s="299"/>
      <c r="M26" s="299"/>
      <c r="N26" s="299"/>
      <c r="O26" s="299"/>
      <c r="P26" s="299"/>
      <c r="Q26" s="299"/>
      <c r="R26" s="299"/>
      <c r="S26" s="301"/>
      <c r="T26" s="301"/>
      <c r="U26" s="301"/>
      <c r="V26" s="301"/>
      <c r="W26" s="301"/>
      <c r="X26" s="302"/>
    </row>
    <row r="27" spans="2:44" ht="17.649999999999999" customHeight="1">
      <c r="B27" s="65" t="s">
        <v>31</v>
      </c>
      <c r="C27" s="365">
        <f>IF(ISERROR(D23/D24),0,$D$23/$D$24)</f>
        <v>0</v>
      </c>
      <c r="D27" s="365">
        <f>$E$18</f>
        <v>0</v>
      </c>
      <c r="E27" s="73">
        <f>$O$14</f>
        <v>1</v>
      </c>
      <c r="F27" s="28"/>
      <c r="G27" s="28"/>
      <c r="H27" s="300"/>
      <c r="I27" s="300"/>
      <c r="J27" s="303"/>
      <c r="K27" s="303"/>
      <c r="L27" s="5"/>
      <c r="M27" s="5"/>
      <c r="N27" s="300"/>
      <c r="O27" s="300"/>
      <c r="P27" s="300"/>
      <c r="Q27" s="300"/>
      <c r="R27" s="300"/>
      <c r="S27" s="304"/>
      <c r="T27" s="304"/>
      <c r="U27" s="304"/>
      <c r="V27" s="304"/>
      <c r="W27" s="304"/>
      <c r="X27" s="305"/>
    </row>
    <row r="28" spans="2:44" ht="17.649999999999999" customHeight="1">
      <c r="B28" s="65" t="s">
        <v>32</v>
      </c>
      <c r="C28" s="366"/>
      <c r="D28" s="366"/>
      <c r="E28" s="73">
        <f t="shared" ref="E28:E37" si="3">$O$14</f>
        <v>1</v>
      </c>
      <c r="F28" s="28"/>
      <c r="G28" s="28"/>
      <c r="H28" s="303"/>
      <c r="I28" s="303"/>
      <c r="J28" s="303"/>
      <c r="K28" s="303"/>
      <c r="L28" s="6"/>
      <c r="M28" s="5"/>
      <c r="N28" s="303"/>
      <c r="O28" s="303"/>
      <c r="P28" s="303"/>
      <c r="Q28" s="303"/>
      <c r="R28" s="303"/>
      <c r="S28" s="304"/>
      <c r="T28" s="304"/>
      <c r="U28" s="304"/>
      <c r="V28" s="304"/>
      <c r="W28" s="304"/>
      <c r="X28" s="305"/>
    </row>
    <row r="29" spans="2:44" ht="17.649999999999999" customHeight="1">
      <c r="B29" s="65" t="s">
        <v>33</v>
      </c>
      <c r="C29" s="367"/>
      <c r="D29" s="367"/>
      <c r="E29" s="73">
        <f t="shared" si="3"/>
        <v>1</v>
      </c>
      <c r="F29" s="28"/>
      <c r="G29" s="28"/>
      <c r="H29" s="303"/>
      <c r="I29" s="303"/>
      <c r="J29" s="303"/>
      <c r="K29" s="303"/>
      <c r="L29" s="6"/>
      <c r="M29" s="5"/>
      <c r="N29" s="303"/>
      <c r="O29" s="303"/>
      <c r="P29" s="303"/>
      <c r="Q29" s="303"/>
      <c r="R29" s="303"/>
      <c r="S29" s="304"/>
      <c r="T29" s="304"/>
      <c r="U29" s="304"/>
      <c r="V29" s="304"/>
      <c r="W29" s="304"/>
      <c r="X29" s="305"/>
    </row>
    <row r="30" spans="2:44" ht="17.649999999999999" customHeight="1">
      <c r="B30" s="65" t="s">
        <v>34</v>
      </c>
      <c r="C30" s="365">
        <f>IF(ISERROR(G23/G24),0,G23/G24)</f>
        <v>1</v>
      </c>
      <c r="D30" s="365">
        <f t="shared" ref="D30:D36" si="4">$E$18</f>
        <v>0</v>
      </c>
      <c r="E30" s="73">
        <f t="shared" si="3"/>
        <v>1</v>
      </c>
      <c r="F30" s="28"/>
      <c r="G30" s="28"/>
      <c r="H30" s="303"/>
      <c r="I30" s="303"/>
      <c r="J30" s="303"/>
      <c r="K30" s="303"/>
      <c r="L30" s="6"/>
      <c r="M30" s="5"/>
      <c r="N30" s="303"/>
      <c r="O30" s="303"/>
      <c r="P30" s="303"/>
      <c r="Q30" s="303"/>
      <c r="R30" s="303"/>
      <c r="S30" s="304"/>
      <c r="T30" s="304"/>
      <c r="U30" s="304"/>
      <c r="V30" s="304"/>
      <c r="W30" s="304"/>
      <c r="X30" s="305"/>
    </row>
    <row r="31" spans="2:44" ht="17.649999999999999" customHeight="1">
      <c r="B31" s="65" t="s">
        <v>35</v>
      </c>
      <c r="C31" s="366"/>
      <c r="D31" s="366"/>
      <c r="E31" s="73">
        <f t="shared" si="3"/>
        <v>1</v>
      </c>
      <c r="F31" s="28"/>
      <c r="G31" s="28"/>
      <c r="H31" s="303"/>
      <c r="I31" s="303"/>
      <c r="J31" s="303"/>
      <c r="K31" s="303"/>
      <c r="L31" s="6"/>
      <c r="M31" s="5"/>
      <c r="N31" s="303"/>
      <c r="O31" s="303"/>
      <c r="P31" s="303"/>
      <c r="Q31" s="303"/>
      <c r="R31" s="303"/>
      <c r="S31" s="304"/>
      <c r="T31" s="304"/>
      <c r="U31" s="304"/>
      <c r="V31" s="304"/>
      <c r="W31" s="304"/>
      <c r="X31" s="305"/>
    </row>
    <row r="32" spans="2:44" ht="17.649999999999999" customHeight="1">
      <c r="B32" s="65" t="s">
        <v>36</v>
      </c>
      <c r="C32" s="367"/>
      <c r="D32" s="367"/>
      <c r="E32" s="73">
        <f t="shared" si="3"/>
        <v>1</v>
      </c>
      <c r="F32" s="28"/>
      <c r="G32" s="28"/>
      <c r="H32" s="303"/>
      <c r="I32" s="303"/>
      <c r="J32" s="303"/>
      <c r="K32" s="303"/>
      <c r="L32" s="6"/>
      <c r="M32" s="5"/>
      <c r="N32" s="303"/>
      <c r="O32" s="303"/>
      <c r="P32" s="303"/>
      <c r="Q32" s="303"/>
      <c r="R32" s="303"/>
      <c r="S32" s="304"/>
      <c r="T32" s="304"/>
      <c r="U32" s="304"/>
      <c r="V32" s="304"/>
      <c r="W32" s="304"/>
      <c r="X32" s="305"/>
    </row>
    <row r="33" spans="2:27" ht="17.649999999999999" customHeight="1">
      <c r="B33" s="65" t="s">
        <v>37</v>
      </c>
      <c r="C33" s="365">
        <f>IF(ISERROR(N23/N24),0,T23/T24)</f>
        <v>0</v>
      </c>
      <c r="D33" s="365">
        <f t="shared" si="4"/>
        <v>0</v>
      </c>
      <c r="E33" s="73">
        <f t="shared" si="3"/>
        <v>1</v>
      </c>
      <c r="F33" s="28"/>
      <c r="G33" s="28"/>
      <c r="H33" s="303"/>
      <c r="I33" s="303"/>
      <c r="J33" s="303"/>
      <c r="K33" s="303"/>
      <c r="L33" s="6"/>
      <c r="M33" s="5"/>
      <c r="N33" s="303"/>
      <c r="O33" s="303"/>
      <c r="P33" s="303"/>
      <c r="Q33" s="303"/>
      <c r="R33" s="303"/>
      <c r="S33" s="304"/>
      <c r="T33" s="304"/>
      <c r="U33" s="304"/>
      <c r="V33" s="304"/>
      <c r="W33" s="304"/>
      <c r="X33" s="305"/>
    </row>
    <row r="34" spans="2:27" ht="17.649999999999999" customHeight="1">
      <c r="B34" s="65" t="s">
        <v>38</v>
      </c>
      <c r="C34" s="366"/>
      <c r="D34" s="366"/>
      <c r="E34" s="73">
        <f t="shared" si="3"/>
        <v>1</v>
      </c>
      <c r="F34" s="28"/>
      <c r="G34" s="28"/>
      <c r="H34" s="303"/>
      <c r="I34" s="303"/>
      <c r="J34" s="303"/>
      <c r="K34" s="303"/>
      <c r="L34" s="6"/>
      <c r="M34" s="5"/>
      <c r="N34" s="303"/>
      <c r="O34" s="303"/>
      <c r="P34" s="303"/>
      <c r="Q34" s="303"/>
      <c r="R34" s="303"/>
      <c r="S34" s="304"/>
      <c r="T34" s="304"/>
      <c r="U34" s="304"/>
      <c r="V34" s="304"/>
      <c r="W34" s="304"/>
      <c r="X34" s="305"/>
    </row>
    <row r="35" spans="2:27" ht="17.649999999999999" customHeight="1">
      <c r="B35" s="65" t="s">
        <v>39</v>
      </c>
      <c r="C35" s="367"/>
      <c r="D35" s="367"/>
      <c r="E35" s="73">
        <f t="shared" si="3"/>
        <v>1</v>
      </c>
      <c r="F35" s="28"/>
      <c r="G35" s="28"/>
      <c r="H35" s="303"/>
      <c r="I35" s="303"/>
      <c r="J35" s="303"/>
      <c r="K35" s="303"/>
      <c r="L35" s="6"/>
      <c r="M35" s="5"/>
      <c r="N35" s="303"/>
      <c r="O35" s="303"/>
      <c r="P35" s="303"/>
      <c r="Q35" s="303"/>
      <c r="R35" s="303"/>
      <c r="S35" s="304"/>
      <c r="T35" s="304"/>
      <c r="U35" s="304"/>
      <c r="V35" s="304"/>
      <c r="W35" s="304"/>
      <c r="X35" s="305"/>
    </row>
    <row r="36" spans="2:27" ht="17.649999999999999" customHeight="1">
      <c r="B36" s="65" t="s">
        <v>40</v>
      </c>
      <c r="C36" s="365">
        <f>IF(ISERROR(T23/T24),0,T23/T24)</f>
        <v>0</v>
      </c>
      <c r="D36" s="365">
        <f t="shared" si="4"/>
        <v>0</v>
      </c>
      <c r="E36" s="73">
        <f t="shared" si="3"/>
        <v>1</v>
      </c>
      <c r="F36" s="28"/>
      <c r="G36" s="28"/>
      <c r="H36" s="303"/>
      <c r="I36" s="303"/>
      <c r="J36" s="303"/>
      <c r="K36" s="303"/>
      <c r="L36" s="6"/>
      <c r="M36" s="5"/>
      <c r="N36" s="303"/>
      <c r="O36" s="303"/>
      <c r="P36" s="303"/>
      <c r="Q36" s="303"/>
      <c r="R36" s="303"/>
      <c r="S36" s="304"/>
      <c r="T36" s="304"/>
      <c r="U36" s="304"/>
      <c r="V36" s="304"/>
      <c r="W36" s="304"/>
      <c r="X36" s="305"/>
    </row>
    <row r="37" spans="2:27" ht="17.649999999999999" customHeight="1">
      <c r="B37" s="65" t="s">
        <v>41</v>
      </c>
      <c r="C37" s="366"/>
      <c r="D37" s="366"/>
      <c r="E37" s="73">
        <f t="shared" si="3"/>
        <v>1</v>
      </c>
      <c r="F37" s="28"/>
      <c r="G37" s="28"/>
      <c r="H37" s="303"/>
      <c r="I37" s="303"/>
      <c r="J37" s="303"/>
      <c r="K37" s="303"/>
      <c r="L37" s="6"/>
      <c r="M37" s="5"/>
      <c r="N37" s="303"/>
      <c r="O37" s="303"/>
      <c r="P37" s="303"/>
      <c r="Q37" s="303"/>
      <c r="R37" s="303"/>
      <c r="S37" s="304"/>
      <c r="T37" s="304"/>
      <c r="U37" s="304"/>
      <c r="V37" s="304"/>
      <c r="W37" s="304"/>
      <c r="X37" s="305"/>
    </row>
    <row r="38" spans="2:27" ht="17.649999999999999" customHeight="1">
      <c r="B38" s="65" t="s">
        <v>42</v>
      </c>
      <c r="C38" s="367"/>
      <c r="D38" s="367"/>
      <c r="E38" s="73">
        <v>0</v>
      </c>
      <c r="F38" s="29"/>
      <c r="G38" s="29"/>
      <c r="H38" s="308"/>
      <c r="I38" s="308"/>
      <c r="J38" s="308"/>
      <c r="K38" s="308"/>
      <c r="L38" s="7"/>
      <c r="M38" s="8"/>
      <c r="N38" s="308"/>
      <c r="O38" s="308"/>
      <c r="P38" s="308"/>
      <c r="Q38" s="308"/>
      <c r="R38" s="308"/>
      <c r="S38" s="306"/>
      <c r="T38" s="306"/>
      <c r="U38" s="306"/>
      <c r="V38" s="306"/>
      <c r="W38" s="306"/>
      <c r="X38" s="307"/>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311" t="s">
        <v>50</v>
      </c>
      <c r="C40" s="312"/>
      <c r="D40" s="312"/>
      <c r="E40" s="312"/>
      <c r="F40" s="312"/>
      <c r="G40" s="312"/>
      <c r="H40" s="312"/>
      <c r="I40" s="312"/>
      <c r="J40" s="312"/>
      <c r="K40" s="312"/>
      <c r="L40" s="312"/>
      <c r="M40" s="312"/>
      <c r="N40" s="312"/>
      <c r="O40" s="312"/>
      <c r="P40" s="312"/>
      <c r="Q40" s="312"/>
      <c r="R40" s="312"/>
      <c r="S40" s="312"/>
      <c r="T40" s="312"/>
      <c r="U40" s="312"/>
      <c r="V40" s="312"/>
      <c r="W40" s="312"/>
      <c r="X40" s="313"/>
    </row>
    <row r="41" spans="2:27" ht="160.5" customHeight="1">
      <c r="B41" s="309" t="s">
        <v>449</v>
      </c>
      <c r="C41" s="309"/>
      <c r="D41" s="309"/>
      <c r="E41" s="309"/>
      <c r="F41" s="309"/>
      <c r="G41" s="309"/>
      <c r="H41" s="309"/>
      <c r="I41" s="309"/>
      <c r="J41" s="309"/>
      <c r="K41" s="309"/>
      <c r="L41" s="309"/>
      <c r="M41" s="309"/>
      <c r="N41" s="309"/>
      <c r="O41" s="309"/>
      <c r="P41" s="309"/>
      <c r="Q41" s="309"/>
      <c r="R41" s="309"/>
      <c r="S41" s="309"/>
      <c r="T41" s="309"/>
      <c r="U41" s="309"/>
      <c r="V41" s="309"/>
      <c r="W41" s="309"/>
      <c r="X41" s="309"/>
      <c r="Y41" s="54"/>
      <c r="Z41" s="55"/>
      <c r="AA41" s="55"/>
    </row>
    <row r="42" spans="2:27" ht="10.5" customHeight="1">
      <c r="B42" s="310"/>
      <c r="C42" s="299"/>
      <c r="D42" s="299"/>
      <c r="E42" s="299"/>
      <c r="F42" s="299"/>
      <c r="G42" s="299"/>
      <c r="H42" s="299"/>
      <c r="I42" s="299"/>
      <c r="J42" s="299"/>
      <c r="K42" s="299"/>
      <c r="L42" s="299"/>
      <c r="M42" s="299"/>
      <c r="N42" s="299"/>
      <c r="O42" s="299"/>
      <c r="P42" s="299"/>
      <c r="Q42" s="299"/>
      <c r="R42" s="299"/>
      <c r="S42" s="299"/>
      <c r="T42" s="299"/>
      <c r="U42" s="299"/>
      <c r="V42" s="299"/>
      <c r="W42" s="299"/>
      <c r="X42" s="302"/>
      <c r="Y42" s="56"/>
      <c r="Z42" s="57"/>
      <c r="AA42" s="58"/>
    </row>
    <row r="43" spans="2:27" ht="18" customHeight="1">
      <c r="B43" s="323" t="s">
        <v>43</v>
      </c>
      <c r="C43" s="324"/>
      <c r="D43" s="324"/>
      <c r="E43" s="324"/>
      <c r="F43" s="324"/>
      <c r="G43" s="324"/>
      <c r="H43" s="324"/>
      <c r="I43" s="324"/>
      <c r="J43" s="324"/>
      <c r="K43" s="324"/>
      <c r="L43" s="324"/>
      <c r="M43" s="324"/>
      <c r="N43" s="324"/>
      <c r="O43" s="324"/>
      <c r="P43" s="324"/>
      <c r="Q43" s="324"/>
      <c r="R43" s="324"/>
      <c r="S43" s="324"/>
      <c r="T43" s="324"/>
      <c r="U43" s="324"/>
      <c r="V43" s="324"/>
      <c r="W43" s="324"/>
      <c r="X43" s="325"/>
      <c r="Y43" s="56"/>
      <c r="Z43" s="57"/>
      <c r="AA43" s="58"/>
    </row>
    <row r="44" spans="2:27" ht="32.25" customHeight="1">
      <c r="B44" s="326"/>
      <c r="C44" s="327"/>
      <c r="D44" s="327"/>
      <c r="E44" s="327"/>
      <c r="F44" s="327"/>
      <c r="G44" s="327"/>
      <c r="H44" s="327"/>
      <c r="I44" s="327"/>
      <c r="J44" s="327"/>
      <c r="K44" s="327"/>
      <c r="L44" s="327"/>
      <c r="M44" s="327"/>
      <c r="N44" s="327"/>
      <c r="O44" s="327"/>
      <c r="P44" s="327"/>
      <c r="Q44" s="327"/>
      <c r="R44" s="327"/>
      <c r="S44" s="327"/>
      <c r="T44" s="327"/>
      <c r="U44" s="327"/>
      <c r="V44" s="327"/>
      <c r="W44" s="327"/>
      <c r="X44" s="328"/>
      <c r="Y44" s="56"/>
      <c r="Z44" s="57"/>
      <c r="AA44" s="58"/>
    </row>
    <row r="45" spans="2:27" ht="8.4499999999999993" customHeight="1">
      <c r="B45" s="30"/>
      <c r="C45" s="27"/>
      <c r="D45" s="27"/>
      <c r="E45" s="27"/>
      <c r="F45" s="27"/>
      <c r="G45" s="299"/>
      <c r="H45" s="299"/>
      <c r="I45" s="299"/>
      <c r="J45" s="299"/>
      <c r="K45" s="299"/>
      <c r="L45" s="299"/>
      <c r="M45" s="27"/>
      <c r="N45" s="27"/>
      <c r="O45" s="27"/>
      <c r="P45" s="27"/>
      <c r="Q45" s="27"/>
      <c r="R45" s="27"/>
      <c r="S45" s="27"/>
      <c r="T45" s="27"/>
      <c r="U45" s="27"/>
      <c r="V45" s="27"/>
      <c r="W45" s="27"/>
      <c r="X45" s="31"/>
      <c r="Y45" s="56"/>
      <c r="Z45" s="57"/>
      <c r="AA45" s="58"/>
    </row>
    <row r="46" spans="2:27" ht="12.75">
      <c r="B46" s="314" t="s">
        <v>44</v>
      </c>
      <c r="C46" s="315"/>
      <c r="D46" s="315"/>
      <c r="E46" s="315"/>
      <c r="F46" s="315"/>
      <c r="G46" s="315"/>
      <c r="H46" s="315"/>
      <c r="I46" s="28"/>
      <c r="J46" s="13" t="s">
        <v>45</v>
      </c>
      <c r="K46" s="28"/>
      <c r="L46" s="316" t="s">
        <v>278</v>
      </c>
      <c r="M46" s="317"/>
      <c r="N46" s="28"/>
      <c r="O46" s="5" t="s">
        <v>46</v>
      </c>
      <c r="P46" s="28"/>
      <c r="Q46" s="259"/>
      <c r="R46" s="260"/>
      <c r="S46" s="28"/>
      <c r="T46" s="28"/>
      <c r="U46" s="28"/>
      <c r="V46" s="28"/>
      <c r="W46" s="28"/>
      <c r="X46" s="33"/>
      <c r="Y46" s="56"/>
      <c r="Z46" s="57"/>
      <c r="AA46" s="58"/>
    </row>
    <row r="47" spans="2:27" ht="8.4499999999999993" customHeight="1">
      <c r="B47" s="34"/>
      <c r="C47" s="28"/>
      <c r="D47" s="28"/>
      <c r="E47" s="28"/>
      <c r="F47" s="28"/>
      <c r="G47" s="28"/>
      <c r="H47" s="28"/>
      <c r="I47" s="318"/>
      <c r="J47" s="318"/>
      <c r="K47" s="318"/>
      <c r="L47" s="318"/>
      <c r="M47" s="318"/>
      <c r="N47" s="318"/>
      <c r="O47" s="318"/>
      <c r="P47" s="318"/>
      <c r="Q47" s="318"/>
      <c r="R47" s="318"/>
      <c r="S47" s="318"/>
      <c r="T47" s="318"/>
      <c r="U47" s="318"/>
      <c r="V47" s="318"/>
      <c r="W47" s="318"/>
      <c r="X47" s="319"/>
      <c r="Y47" s="56"/>
      <c r="Z47" s="57"/>
      <c r="AA47" s="58"/>
    </row>
    <row r="48" spans="2:27" ht="35.25" customHeight="1">
      <c r="B48" s="320" t="s">
        <v>57</v>
      </c>
      <c r="C48" s="321"/>
      <c r="D48" s="321"/>
      <c r="E48" s="321"/>
      <c r="F48" s="321"/>
      <c r="G48" s="321"/>
      <c r="H48" s="321"/>
      <c r="I48" s="321"/>
      <c r="J48" s="321"/>
      <c r="K48" s="321"/>
      <c r="L48" s="321"/>
      <c r="M48" s="321"/>
      <c r="N48" s="321"/>
      <c r="O48" s="321"/>
      <c r="P48" s="321"/>
      <c r="Q48" s="321"/>
      <c r="R48" s="321"/>
      <c r="S48" s="321"/>
      <c r="T48" s="321"/>
      <c r="U48" s="321"/>
      <c r="V48" s="321"/>
      <c r="W48" s="321"/>
      <c r="X48" s="322"/>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303"/>
      <c r="H50" s="303"/>
      <c r="I50" s="303"/>
      <c r="J50" s="303"/>
      <c r="K50" s="303"/>
      <c r="L50" s="303"/>
      <c r="M50" s="303"/>
      <c r="N50" s="303"/>
      <c r="O50" s="303"/>
      <c r="P50" s="303"/>
      <c r="Q50" s="303"/>
      <c r="R50" s="303"/>
      <c r="S50" s="303"/>
      <c r="T50" s="303"/>
      <c r="U50" s="303"/>
      <c r="V50" s="303"/>
      <c r="W50" s="303"/>
      <c r="X50" s="303"/>
      <c r="Y50" s="56"/>
      <c r="Z50" s="57"/>
      <c r="AA50" s="58"/>
    </row>
  </sheetData>
  <sheetProtection selectLockedCells="1" selectUnlockedCells="1"/>
  <mergeCells count="221">
    <mergeCell ref="AR7:AR10"/>
    <mergeCell ref="AR11:AR14"/>
    <mergeCell ref="AR15:AR18"/>
    <mergeCell ref="AR19:AR22"/>
    <mergeCell ref="B46:H46"/>
    <mergeCell ref="L46:M46"/>
    <mergeCell ref="Q46:R46"/>
    <mergeCell ref="I47:X47"/>
    <mergeCell ref="B48:X48"/>
    <mergeCell ref="H36:I36"/>
    <mergeCell ref="J36:K36"/>
    <mergeCell ref="N36:O36"/>
    <mergeCell ref="P36:R36"/>
    <mergeCell ref="H37:I37"/>
    <mergeCell ref="J37:K37"/>
    <mergeCell ref="N37:O37"/>
    <mergeCell ref="P37:R37"/>
    <mergeCell ref="H34:I34"/>
    <mergeCell ref="J34:K34"/>
    <mergeCell ref="N34:O34"/>
    <mergeCell ref="P34:R34"/>
    <mergeCell ref="H35:I35"/>
    <mergeCell ref="J35:K35"/>
    <mergeCell ref="N35:O35"/>
    <mergeCell ref="H32:I32"/>
    <mergeCell ref="J32:K32"/>
    <mergeCell ref="N32:O32"/>
    <mergeCell ref="P32:R32"/>
    <mergeCell ref="H33:I33"/>
    <mergeCell ref="J33:K33"/>
    <mergeCell ref="N33:O33"/>
    <mergeCell ref="P33:R33"/>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C36:C38"/>
    <mergeCell ref="D36:D38"/>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P35:R35"/>
    <mergeCell ref="D23:F23"/>
    <mergeCell ref="G23:M23"/>
    <mergeCell ref="N23:S23"/>
    <mergeCell ref="T23:X23"/>
    <mergeCell ref="D24:F24"/>
    <mergeCell ref="G24:M24"/>
    <mergeCell ref="N24:S24"/>
    <mergeCell ref="T24:X24"/>
    <mergeCell ref="B25:X25"/>
    <mergeCell ref="AI22:AK22"/>
    <mergeCell ref="AL22:AO22"/>
    <mergeCell ref="AP22:AQ22"/>
    <mergeCell ref="B21:X21"/>
    <mergeCell ref="AD21:AH21"/>
    <mergeCell ref="AI21:AK21"/>
    <mergeCell ref="AL21:AO21"/>
    <mergeCell ref="AP21:AQ21"/>
    <mergeCell ref="B22:C22"/>
    <mergeCell ref="G22:I22"/>
    <mergeCell ref="K22:M22"/>
    <mergeCell ref="O22:P22"/>
    <mergeCell ref="Q22:S22"/>
    <mergeCell ref="AL16:AO16"/>
    <mergeCell ref="AP19:AQ19"/>
    <mergeCell ref="B20:L20"/>
    <mergeCell ref="M20:X20"/>
    <mergeCell ref="AD20:AH20"/>
    <mergeCell ref="AI20:AK20"/>
    <mergeCell ref="AL20:AO20"/>
    <mergeCell ref="AP20:AQ20"/>
    <mergeCell ref="AD18:AH18"/>
    <mergeCell ref="AI18:AK18"/>
    <mergeCell ref="AL18:AO18"/>
    <mergeCell ref="AP18:AQ18"/>
    <mergeCell ref="B19:L19"/>
    <mergeCell ref="M19:X19"/>
    <mergeCell ref="AB19:AC22"/>
    <mergeCell ref="AD19:AH19"/>
    <mergeCell ref="AI19:AK19"/>
    <mergeCell ref="AL19:AO19"/>
    <mergeCell ref="C18:D18"/>
    <mergeCell ref="E18:F18"/>
    <mergeCell ref="G18:L18"/>
    <mergeCell ref="M18:Q18"/>
    <mergeCell ref="R18:U18"/>
    <mergeCell ref="V18:X18"/>
    <mergeCell ref="AI14:AK14"/>
    <mergeCell ref="AL14:AO14"/>
    <mergeCell ref="AP14:AQ14"/>
    <mergeCell ref="B15:X15"/>
    <mergeCell ref="AB15:AC18"/>
    <mergeCell ref="AD15:AH15"/>
    <mergeCell ref="AI15:AK15"/>
    <mergeCell ref="AL15:AO15"/>
    <mergeCell ref="AP15:AQ15"/>
    <mergeCell ref="B16:B17"/>
    <mergeCell ref="C16:D17"/>
    <mergeCell ref="AP16:AQ16"/>
    <mergeCell ref="M17:Q17"/>
    <mergeCell ref="R17:U17"/>
    <mergeCell ref="V17:X17"/>
    <mergeCell ref="AD17:AH17"/>
    <mergeCell ref="AI17:AK17"/>
    <mergeCell ref="AL17:AO17"/>
    <mergeCell ref="AP17:AQ17"/>
    <mergeCell ref="E16:F17"/>
    <mergeCell ref="G16:L17"/>
    <mergeCell ref="M16:X16"/>
    <mergeCell ref="AD16:AH16"/>
    <mergeCell ref="AI16:AK16"/>
    <mergeCell ref="AI11:AK11"/>
    <mergeCell ref="AL11:AO11"/>
    <mergeCell ref="AP11:AQ11"/>
    <mergeCell ref="B12:F13"/>
    <mergeCell ref="G12:J13"/>
    <mergeCell ref="K12:N13"/>
    <mergeCell ref="O12:X12"/>
    <mergeCell ref="AD12:AH12"/>
    <mergeCell ref="AI12:AK12"/>
    <mergeCell ref="AL12:AO12"/>
    <mergeCell ref="AP12:AQ12"/>
    <mergeCell ref="O13:R13"/>
    <mergeCell ref="S13:U13"/>
    <mergeCell ref="V13:X13"/>
    <mergeCell ref="AD13:AH13"/>
    <mergeCell ref="AI13:AK13"/>
    <mergeCell ref="AL13:AO13"/>
    <mergeCell ref="AP13:AQ13"/>
    <mergeCell ref="AP7:AQ7"/>
    <mergeCell ref="AD8:AH8"/>
    <mergeCell ref="AI8:AK8"/>
    <mergeCell ref="AL8:AO8"/>
    <mergeCell ref="AP8:AQ8"/>
    <mergeCell ref="B9:X9"/>
    <mergeCell ref="AD9:AH9"/>
    <mergeCell ref="AI9:AK9"/>
    <mergeCell ref="AL9:AO9"/>
    <mergeCell ref="AP9:AQ9"/>
    <mergeCell ref="B7:F8"/>
    <mergeCell ref="G7:X8"/>
    <mergeCell ref="AB7:AC10"/>
    <mergeCell ref="AD7:AH7"/>
    <mergeCell ref="AI7:AK7"/>
    <mergeCell ref="AL7:AO7"/>
    <mergeCell ref="B10:X10"/>
    <mergeCell ref="AD10:AH10"/>
    <mergeCell ref="AI10:AK10"/>
    <mergeCell ref="AL10:AO10"/>
    <mergeCell ref="AP10:AQ10"/>
    <mergeCell ref="AI5:AK6"/>
    <mergeCell ref="AL5:AO6"/>
    <mergeCell ref="AP5:AQ6"/>
    <mergeCell ref="B6:X6"/>
    <mergeCell ref="B1:T1"/>
    <mergeCell ref="U1:X4"/>
    <mergeCell ref="B2:T4"/>
    <mergeCell ref="C5:D5"/>
    <mergeCell ref="E5:G5"/>
    <mergeCell ref="H5:J5"/>
    <mergeCell ref="K5:N5"/>
    <mergeCell ref="O5:R5"/>
    <mergeCell ref="S5:V5"/>
    <mergeCell ref="AB3:AR4"/>
    <mergeCell ref="AR5:AR6"/>
    <mergeCell ref="AB1:AR1"/>
    <mergeCell ref="C27:C29"/>
    <mergeCell ref="D27:D29"/>
    <mergeCell ref="C30:C32"/>
    <mergeCell ref="D30:D32"/>
    <mergeCell ref="C33:C35"/>
    <mergeCell ref="D33:D35"/>
    <mergeCell ref="W5:X5"/>
    <mergeCell ref="AB5:AC6"/>
    <mergeCell ref="AD5:AH6"/>
    <mergeCell ref="B11:X11"/>
    <mergeCell ref="AB11:AC14"/>
    <mergeCell ref="AD11:AH11"/>
    <mergeCell ref="B14:F14"/>
    <mergeCell ref="G14:J14"/>
    <mergeCell ref="K14:N14"/>
    <mergeCell ref="O14:R14"/>
    <mergeCell ref="S14:U14"/>
    <mergeCell ref="V14:X14"/>
    <mergeCell ref="AD14:AH14"/>
    <mergeCell ref="T22:U22"/>
    <mergeCell ref="V22:W22"/>
    <mergeCell ref="AD22:AH22"/>
    <mergeCell ref="B24:C24"/>
    <mergeCell ref="B23:C23"/>
  </mergeCells>
  <pageMargins left="0.23622047244094491" right="0.23622047244094491" top="0.31496062992125984" bottom="0" header="0.51181102362204722" footer="0.51181102362204722"/>
  <pageSetup scale="75"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Hoja1!$A$3:$A$24</xm:f>
          </x14:formula1>
          <xm:sqref>G7:X8</xm:sqref>
        </x14:dataValidation>
        <x14:dataValidation type="list" allowBlank="1" showInputMessage="1" showErrorMessage="1">
          <x14:formula1>
            <xm:f>Hoja1!$F$3:$F$8</xm:f>
          </x14:formula1>
          <xm:sqref>C18:D18</xm:sqref>
        </x14:dataValidation>
        <x14:dataValidation type="list" allowBlank="1" showInputMessage="1" showErrorMessage="1">
          <x14:formula1>
            <xm:f>Hoja1!$D$3:$D$13</xm:f>
          </x14:formula1>
          <xm:sqref>G14:J14</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4">
    <tabColor theme="9"/>
    <pageSetUpPr fitToPage="1"/>
  </sheetPr>
  <dimension ref="B1:AR50"/>
  <sheetViews>
    <sheetView zoomScale="80" zoomScaleNormal="80" zoomScaleSheetLayoutView="100" workbookViewId="0">
      <selection activeCell="B2" sqref="B2:T4"/>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31" width="4.625" style="46"/>
    <col min="32" max="32" width="5.25" style="46" bestFit="1" customWidth="1"/>
    <col min="33" max="43" width="4.625" style="46"/>
    <col min="44" max="44" width="9" style="23" customWidth="1"/>
    <col min="45" max="16384" width="4.625" style="23"/>
  </cols>
  <sheetData>
    <row r="1" spans="2:44" ht="20.25" customHeight="1">
      <c r="B1" s="344" t="s">
        <v>72</v>
      </c>
      <c r="C1" s="345"/>
      <c r="D1" s="345"/>
      <c r="E1" s="345"/>
      <c r="F1" s="345"/>
      <c r="G1" s="345"/>
      <c r="H1" s="345"/>
      <c r="I1" s="345"/>
      <c r="J1" s="345"/>
      <c r="K1" s="345"/>
      <c r="L1" s="345"/>
      <c r="M1" s="345"/>
      <c r="N1" s="345"/>
      <c r="O1" s="345"/>
      <c r="P1" s="345"/>
      <c r="Q1" s="345"/>
      <c r="R1" s="345"/>
      <c r="S1" s="345"/>
      <c r="T1" s="346"/>
      <c r="U1" s="356"/>
      <c r="V1" s="357"/>
      <c r="W1" s="357"/>
      <c r="X1" s="358"/>
      <c r="AB1" s="383" t="s">
        <v>374</v>
      </c>
      <c r="AC1" s="383"/>
      <c r="AD1" s="383"/>
      <c r="AE1" s="383"/>
      <c r="AF1" s="383"/>
      <c r="AG1" s="383"/>
      <c r="AH1" s="383"/>
      <c r="AI1" s="383"/>
      <c r="AJ1" s="383"/>
      <c r="AK1" s="383"/>
      <c r="AL1" s="383"/>
      <c r="AM1" s="383"/>
      <c r="AN1" s="383"/>
      <c r="AO1" s="383"/>
      <c r="AP1" s="383"/>
      <c r="AQ1" s="383"/>
      <c r="AR1" s="383"/>
    </row>
    <row r="2" spans="2:44" ht="13.5" customHeight="1">
      <c r="B2" s="347" t="s">
        <v>75</v>
      </c>
      <c r="C2" s="348"/>
      <c r="D2" s="348"/>
      <c r="E2" s="348"/>
      <c r="F2" s="348"/>
      <c r="G2" s="348"/>
      <c r="H2" s="348"/>
      <c r="I2" s="348"/>
      <c r="J2" s="348"/>
      <c r="K2" s="348"/>
      <c r="L2" s="348"/>
      <c r="M2" s="348"/>
      <c r="N2" s="348"/>
      <c r="O2" s="348"/>
      <c r="P2" s="348"/>
      <c r="Q2" s="348"/>
      <c r="R2" s="348"/>
      <c r="S2" s="348"/>
      <c r="T2" s="349"/>
      <c r="U2" s="359"/>
      <c r="V2" s="360"/>
      <c r="W2" s="360"/>
      <c r="X2" s="361"/>
    </row>
    <row r="3" spans="2:44" ht="13.5" customHeight="1">
      <c r="B3" s="350"/>
      <c r="C3" s="351"/>
      <c r="D3" s="351"/>
      <c r="E3" s="351"/>
      <c r="F3" s="351"/>
      <c r="G3" s="351"/>
      <c r="H3" s="351"/>
      <c r="I3" s="351"/>
      <c r="J3" s="351"/>
      <c r="K3" s="351"/>
      <c r="L3" s="351"/>
      <c r="M3" s="351"/>
      <c r="N3" s="351"/>
      <c r="O3" s="351"/>
      <c r="P3" s="351"/>
      <c r="Q3" s="351"/>
      <c r="R3" s="351"/>
      <c r="S3" s="351"/>
      <c r="T3" s="352"/>
      <c r="U3" s="359"/>
      <c r="V3" s="360"/>
      <c r="W3" s="360"/>
      <c r="X3" s="361"/>
      <c r="AB3" s="372" t="s">
        <v>443</v>
      </c>
      <c r="AC3" s="372"/>
      <c r="AD3" s="372"/>
      <c r="AE3" s="372"/>
      <c r="AF3" s="372"/>
      <c r="AG3" s="372"/>
      <c r="AH3" s="372"/>
      <c r="AI3" s="372"/>
      <c r="AJ3" s="372"/>
      <c r="AK3" s="372"/>
      <c r="AL3" s="372"/>
      <c r="AM3" s="372"/>
      <c r="AN3" s="372"/>
      <c r="AO3" s="372"/>
      <c r="AP3" s="372"/>
      <c r="AQ3" s="372"/>
      <c r="AR3" s="372"/>
    </row>
    <row r="4" spans="2:44" ht="13.5" customHeight="1">
      <c r="B4" s="353"/>
      <c r="C4" s="354"/>
      <c r="D4" s="354"/>
      <c r="E4" s="354"/>
      <c r="F4" s="354"/>
      <c r="G4" s="354"/>
      <c r="H4" s="354"/>
      <c r="I4" s="354"/>
      <c r="J4" s="354"/>
      <c r="K4" s="354"/>
      <c r="L4" s="354"/>
      <c r="M4" s="354"/>
      <c r="N4" s="354"/>
      <c r="O4" s="354"/>
      <c r="P4" s="354"/>
      <c r="Q4" s="354"/>
      <c r="R4" s="354"/>
      <c r="S4" s="354"/>
      <c r="T4" s="355"/>
      <c r="U4" s="362"/>
      <c r="V4" s="363"/>
      <c r="W4" s="363"/>
      <c r="X4" s="364"/>
      <c r="AB4" s="372"/>
      <c r="AC4" s="372"/>
      <c r="AD4" s="372"/>
      <c r="AE4" s="372"/>
      <c r="AF4" s="372"/>
      <c r="AG4" s="372"/>
      <c r="AH4" s="372"/>
      <c r="AI4" s="372"/>
      <c r="AJ4" s="372"/>
      <c r="AK4" s="372"/>
      <c r="AL4" s="372"/>
      <c r="AM4" s="372"/>
      <c r="AN4" s="372"/>
      <c r="AO4" s="372"/>
      <c r="AP4" s="372"/>
      <c r="AQ4" s="372"/>
      <c r="AR4" s="372"/>
    </row>
    <row r="5" spans="2:44" s="41" customFormat="1" ht="14.25" customHeight="1">
      <c r="B5" s="42" t="s">
        <v>0</v>
      </c>
      <c r="C5" s="336" t="s">
        <v>444</v>
      </c>
      <c r="D5" s="336"/>
      <c r="E5" s="337" t="s">
        <v>1</v>
      </c>
      <c r="F5" s="337"/>
      <c r="G5" s="337"/>
      <c r="H5" s="338" t="s">
        <v>441</v>
      </c>
      <c r="I5" s="338"/>
      <c r="J5" s="338"/>
      <c r="K5" s="337" t="s">
        <v>2</v>
      </c>
      <c r="L5" s="337"/>
      <c r="M5" s="337"/>
      <c r="N5" s="337"/>
      <c r="O5" s="782">
        <v>44764</v>
      </c>
      <c r="P5" s="782"/>
      <c r="Q5" s="782"/>
      <c r="R5" s="782"/>
      <c r="S5" s="339" t="s">
        <v>3</v>
      </c>
      <c r="T5" s="340"/>
      <c r="U5" s="340"/>
      <c r="V5" s="341"/>
      <c r="W5" s="342" t="s">
        <v>120</v>
      </c>
      <c r="X5" s="343"/>
      <c r="Y5" s="47"/>
      <c r="Z5" s="48"/>
      <c r="AA5" s="48"/>
      <c r="AB5" s="380" t="s">
        <v>143</v>
      </c>
      <c r="AC5" s="380"/>
      <c r="AD5" s="380" t="s">
        <v>144</v>
      </c>
      <c r="AE5" s="380"/>
      <c r="AF5" s="380"/>
      <c r="AG5" s="380"/>
      <c r="AH5" s="380"/>
      <c r="AI5" s="380" t="s">
        <v>145</v>
      </c>
      <c r="AJ5" s="380"/>
      <c r="AK5" s="380"/>
      <c r="AL5" s="380" t="s">
        <v>146</v>
      </c>
      <c r="AM5" s="380"/>
      <c r="AN5" s="380"/>
      <c r="AO5" s="380"/>
      <c r="AP5" s="372" t="s">
        <v>149</v>
      </c>
      <c r="AQ5" s="372"/>
      <c r="AR5" s="373" t="s">
        <v>150</v>
      </c>
    </row>
    <row r="6" spans="2:44" ht="9" customHeight="1">
      <c r="B6" s="275"/>
      <c r="C6" s="275"/>
      <c r="D6" s="275"/>
      <c r="E6" s="275"/>
      <c r="F6" s="275"/>
      <c r="G6" s="275"/>
      <c r="H6" s="275"/>
      <c r="I6" s="275"/>
      <c r="J6" s="275"/>
      <c r="K6" s="275"/>
      <c r="L6" s="275"/>
      <c r="M6" s="275"/>
      <c r="N6" s="275"/>
      <c r="O6" s="275"/>
      <c r="P6" s="275"/>
      <c r="Q6" s="275"/>
      <c r="R6" s="275"/>
      <c r="S6" s="275"/>
      <c r="T6" s="275"/>
      <c r="U6" s="275"/>
      <c r="V6" s="275"/>
      <c r="W6" s="275"/>
      <c r="X6" s="275"/>
      <c r="AB6" s="380"/>
      <c r="AC6" s="380"/>
      <c r="AD6" s="380"/>
      <c r="AE6" s="380"/>
      <c r="AF6" s="380"/>
      <c r="AG6" s="380"/>
      <c r="AH6" s="380"/>
      <c r="AI6" s="380"/>
      <c r="AJ6" s="380"/>
      <c r="AK6" s="380"/>
      <c r="AL6" s="380"/>
      <c r="AM6" s="380"/>
      <c r="AN6" s="380"/>
      <c r="AO6" s="380"/>
      <c r="AP6" s="372"/>
      <c r="AQ6" s="372"/>
      <c r="AR6" s="373"/>
    </row>
    <row r="7" spans="2:44" ht="14.25" customHeight="1">
      <c r="B7" s="287" t="s">
        <v>76</v>
      </c>
      <c r="C7" s="288"/>
      <c r="D7" s="288"/>
      <c r="E7" s="288"/>
      <c r="F7" s="289"/>
      <c r="G7" s="293" t="s">
        <v>95</v>
      </c>
      <c r="H7" s="294"/>
      <c r="I7" s="294"/>
      <c r="J7" s="294"/>
      <c r="K7" s="294"/>
      <c r="L7" s="294"/>
      <c r="M7" s="294"/>
      <c r="N7" s="294"/>
      <c r="O7" s="294"/>
      <c r="P7" s="294"/>
      <c r="Q7" s="294"/>
      <c r="R7" s="294"/>
      <c r="S7" s="294"/>
      <c r="T7" s="294"/>
      <c r="U7" s="294"/>
      <c r="V7" s="294"/>
      <c r="W7" s="294"/>
      <c r="X7" s="295"/>
      <c r="AB7" s="375">
        <v>2029</v>
      </c>
      <c r="AC7" s="375"/>
      <c r="AD7" s="376" t="s">
        <v>445</v>
      </c>
      <c r="AE7" s="376"/>
      <c r="AF7" s="376"/>
      <c r="AG7" s="376"/>
      <c r="AH7" s="376"/>
      <c r="AI7" s="378" t="s">
        <v>204</v>
      </c>
      <c r="AJ7" s="378"/>
      <c r="AK7" s="378"/>
      <c r="AL7" s="378" t="s">
        <v>204</v>
      </c>
      <c r="AM7" s="378"/>
      <c r="AN7" s="378"/>
      <c r="AO7" s="378"/>
      <c r="AP7" s="379" t="s">
        <v>204</v>
      </c>
      <c r="AQ7" s="379"/>
      <c r="AR7" s="384" t="s">
        <v>204</v>
      </c>
    </row>
    <row r="8" spans="2:44" ht="14.25" customHeight="1">
      <c r="B8" s="290"/>
      <c r="C8" s="291"/>
      <c r="D8" s="291"/>
      <c r="E8" s="291"/>
      <c r="F8" s="292"/>
      <c r="G8" s="296"/>
      <c r="H8" s="297"/>
      <c r="I8" s="297"/>
      <c r="J8" s="297"/>
      <c r="K8" s="297"/>
      <c r="L8" s="297"/>
      <c r="M8" s="297"/>
      <c r="N8" s="297"/>
      <c r="O8" s="297"/>
      <c r="P8" s="297"/>
      <c r="Q8" s="297"/>
      <c r="R8" s="297"/>
      <c r="S8" s="297"/>
      <c r="T8" s="297"/>
      <c r="U8" s="297"/>
      <c r="V8" s="297"/>
      <c r="W8" s="297"/>
      <c r="X8" s="298"/>
      <c r="AB8" s="375"/>
      <c r="AC8" s="375"/>
      <c r="AD8" s="376" t="s">
        <v>446</v>
      </c>
      <c r="AE8" s="376"/>
      <c r="AF8" s="376"/>
      <c r="AG8" s="376"/>
      <c r="AH8" s="376"/>
      <c r="AI8" s="378"/>
      <c r="AJ8" s="378"/>
      <c r="AK8" s="378"/>
      <c r="AL8" s="378"/>
      <c r="AM8" s="378"/>
      <c r="AN8" s="378"/>
      <c r="AO8" s="378"/>
      <c r="AP8" s="379"/>
      <c r="AQ8" s="379"/>
      <c r="AR8" s="384"/>
    </row>
    <row r="9" spans="2:44" ht="19.149999999999999" customHeight="1">
      <c r="B9" s="281" t="s">
        <v>49</v>
      </c>
      <c r="C9" s="282"/>
      <c r="D9" s="282"/>
      <c r="E9" s="282"/>
      <c r="F9" s="282"/>
      <c r="G9" s="282"/>
      <c r="H9" s="282"/>
      <c r="I9" s="282"/>
      <c r="J9" s="282"/>
      <c r="K9" s="282"/>
      <c r="L9" s="282"/>
      <c r="M9" s="282"/>
      <c r="N9" s="282"/>
      <c r="O9" s="282"/>
      <c r="P9" s="282"/>
      <c r="Q9" s="282"/>
      <c r="R9" s="282"/>
      <c r="S9" s="282"/>
      <c r="T9" s="282"/>
      <c r="U9" s="282"/>
      <c r="V9" s="282"/>
      <c r="W9" s="282"/>
      <c r="X9" s="283"/>
      <c r="AB9" s="375"/>
      <c r="AC9" s="375"/>
      <c r="AD9" s="376" t="s">
        <v>447</v>
      </c>
      <c r="AE9" s="376"/>
      <c r="AF9" s="376"/>
      <c r="AG9" s="376"/>
      <c r="AH9" s="376"/>
      <c r="AI9" s="378"/>
      <c r="AJ9" s="378"/>
      <c r="AK9" s="378"/>
      <c r="AL9" s="378"/>
      <c r="AM9" s="378"/>
      <c r="AN9" s="378"/>
      <c r="AO9" s="378"/>
      <c r="AP9" s="379"/>
      <c r="AQ9" s="379"/>
      <c r="AR9" s="384"/>
    </row>
    <row r="10" spans="2:44" ht="15" customHeight="1">
      <c r="B10" s="268" t="s">
        <v>4</v>
      </c>
      <c r="C10" s="269"/>
      <c r="D10" s="269"/>
      <c r="E10" s="269"/>
      <c r="F10" s="269"/>
      <c r="G10" s="269"/>
      <c r="H10" s="269"/>
      <c r="I10" s="269"/>
      <c r="J10" s="269"/>
      <c r="K10" s="269"/>
      <c r="L10" s="269"/>
      <c r="M10" s="269"/>
      <c r="N10" s="269"/>
      <c r="O10" s="269"/>
      <c r="P10" s="269"/>
      <c r="Q10" s="269"/>
      <c r="R10" s="269"/>
      <c r="S10" s="269"/>
      <c r="T10" s="269"/>
      <c r="U10" s="269"/>
      <c r="V10" s="269"/>
      <c r="W10" s="269"/>
      <c r="X10" s="269"/>
      <c r="AB10" s="375"/>
      <c r="AC10" s="375"/>
      <c r="AD10" s="376" t="s">
        <v>448</v>
      </c>
      <c r="AE10" s="376"/>
      <c r="AF10" s="376"/>
      <c r="AG10" s="376"/>
      <c r="AH10" s="376"/>
      <c r="AI10" s="378"/>
      <c r="AJ10" s="378"/>
      <c r="AK10" s="378"/>
      <c r="AL10" s="378"/>
      <c r="AM10" s="378"/>
      <c r="AN10" s="378"/>
      <c r="AO10" s="378"/>
      <c r="AP10" s="379"/>
      <c r="AQ10" s="379"/>
      <c r="AR10" s="384"/>
    </row>
    <row r="11" spans="2:44" ht="38.25" customHeight="1">
      <c r="B11" s="280" t="s">
        <v>151</v>
      </c>
      <c r="C11" s="280"/>
      <c r="D11" s="280"/>
      <c r="E11" s="280"/>
      <c r="F11" s="280"/>
      <c r="G11" s="280"/>
      <c r="H11" s="280"/>
      <c r="I11" s="280"/>
      <c r="J11" s="280"/>
      <c r="K11" s="280"/>
      <c r="L11" s="280"/>
      <c r="M11" s="280"/>
      <c r="N11" s="280"/>
      <c r="O11" s="280"/>
      <c r="P11" s="280"/>
      <c r="Q11" s="280"/>
      <c r="R11" s="280"/>
      <c r="S11" s="280"/>
      <c r="T11" s="280"/>
      <c r="U11" s="280"/>
      <c r="V11" s="280"/>
      <c r="W11" s="280"/>
      <c r="X11" s="280"/>
      <c r="AB11" s="374">
        <v>2020</v>
      </c>
      <c r="AC11" s="374"/>
      <c r="AD11" s="377" t="s">
        <v>225</v>
      </c>
      <c r="AE11" s="377"/>
      <c r="AF11" s="377"/>
      <c r="AG11" s="377"/>
      <c r="AH11" s="377"/>
      <c r="AI11" s="381">
        <v>34</v>
      </c>
      <c r="AJ11" s="381"/>
      <c r="AK11" s="381"/>
      <c r="AL11" s="381">
        <v>27</v>
      </c>
      <c r="AM11" s="381"/>
      <c r="AN11" s="381"/>
      <c r="AO11" s="381"/>
      <c r="AP11" s="382">
        <f>AL11/AI11</f>
        <v>0.79411764705882348</v>
      </c>
      <c r="AQ11" s="382"/>
      <c r="AR11" s="385">
        <f>SUM(AP11:AQ13)/3</f>
        <v>0.85026655823619768</v>
      </c>
    </row>
    <row r="12" spans="2:44" ht="12.75">
      <c r="B12" s="262" t="s">
        <v>56</v>
      </c>
      <c r="C12" s="263"/>
      <c r="D12" s="263"/>
      <c r="E12" s="263"/>
      <c r="F12" s="264"/>
      <c r="G12" s="262" t="s">
        <v>48</v>
      </c>
      <c r="H12" s="263"/>
      <c r="I12" s="263"/>
      <c r="J12" s="264"/>
      <c r="K12" s="262" t="s">
        <v>5</v>
      </c>
      <c r="L12" s="263"/>
      <c r="M12" s="263"/>
      <c r="N12" s="264"/>
      <c r="O12" s="268" t="s">
        <v>6</v>
      </c>
      <c r="P12" s="269"/>
      <c r="Q12" s="269"/>
      <c r="R12" s="269"/>
      <c r="S12" s="269"/>
      <c r="T12" s="269"/>
      <c r="U12" s="269"/>
      <c r="V12" s="269"/>
      <c r="W12" s="269"/>
      <c r="X12" s="270"/>
      <c r="Y12" s="49"/>
      <c r="Z12" s="50"/>
      <c r="AA12" s="50"/>
      <c r="AB12" s="374"/>
      <c r="AC12" s="374"/>
      <c r="AD12" s="377" t="s">
        <v>226</v>
      </c>
      <c r="AE12" s="377"/>
      <c r="AF12" s="377"/>
      <c r="AG12" s="377"/>
      <c r="AH12" s="377"/>
      <c r="AI12" s="381">
        <v>35</v>
      </c>
      <c r="AJ12" s="381"/>
      <c r="AK12" s="381"/>
      <c r="AL12" s="381">
        <v>31</v>
      </c>
      <c r="AM12" s="381"/>
      <c r="AN12" s="381"/>
      <c r="AO12" s="381"/>
      <c r="AP12" s="382">
        <f t="shared" ref="AP12" si="0">AL12/AI12</f>
        <v>0.88571428571428568</v>
      </c>
      <c r="AQ12" s="382"/>
      <c r="AR12" s="385"/>
    </row>
    <row r="13" spans="2:44" ht="25.5" customHeight="1">
      <c r="B13" s="265"/>
      <c r="C13" s="266"/>
      <c r="D13" s="266"/>
      <c r="E13" s="266"/>
      <c r="F13" s="267"/>
      <c r="G13" s="265"/>
      <c r="H13" s="266"/>
      <c r="I13" s="266"/>
      <c r="J13" s="267"/>
      <c r="K13" s="265"/>
      <c r="L13" s="266"/>
      <c r="M13" s="266"/>
      <c r="N13" s="267"/>
      <c r="O13" s="268" t="s">
        <v>55</v>
      </c>
      <c r="P13" s="269"/>
      <c r="Q13" s="269"/>
      <c r="R13" s="270"/>
      <c r="S13" s="268" t="s">
        <v>54</v>
      </c>
      <c r="T13" s="269"/>
      <c r="U13" s="270"/>
      <c r="V13" s="268" t="s">
        <v>53</v>
      </c>
      <c r="W13" s="269"/>
      <c r="X13" s="270"/>
      <c r="Y13" s="49"/>
      <c r="Z13" s="50"/>
      <c r="AA13" s="50"/>
      <c r="AB13" s="374"/>
      <c r="AC13" s="374"/>
      <c r="AD13" s="377" t="s">
        <v>134</v>
      </c>
      <c r="AE13" s="377"/>
      <c r="AF13" s="377"/>
      <c r="AG13" s="377"/>
      <c r="AH13" s="377"/>
      <c r="AI13" s="381">
        <v>31</v>
      </c>
      <c r="AJ13" s="381"/>
      <c r="AK13" s="381"/>
      <c r="AL13" s="381">
        <v>27</v>
      </c>
      <c r="AM13" s="381"/>
      <c r="AN13" s="381"/>
      <c r="AO13" s="381"/>
      <c r="AP13" s="382">
        <f t="shared" ref="AP13" si="1">AL13/AI13</f>
        <v>0.87096774193548387</v>
      </c>
      <c r="AQ13" s="382"/>
      <c r="AR13" s="385"/>
    </row>
    <row r="14" spans="2:44" ht="29.25" customHeight="1">
      <c r="B14" s="276" t="s">
        <v>206</v>
      </c>
      <c r="C14" s="276"/>
      <c r="D14" s="276"/>
      <c r="E14" s="276"/>
      <c r="F14" s="276"/>
      <c r="G14" s="261" t="s">
        <v>101</v>
      </c>
      <c r="H14" s="261"/>
      <c r="I14" s="261"/>
      <c r="J14" s="261"/>
      <c r="K14" s="261">
        <v>1</v>
      </c>
      <c r="L14" s="261"/>
      <c r="M14" s="261"/>
      <c r="N14" s="261"/>
      <c r="O14" s="277">
        <v>1</v>
      </c>
      <c r="P14" s="278"/>
      <c r="Q14" s="278"/>
      <c r="R14" s="279"/>
      <c r="S14" s="329">
        <v>44561</v>
      </c>
      <c r="T14" s="330"/>
      <c r="U14" s="331"/>
      <c r="V14" s="332">
        <v>2021</v>
      </c>
      <c r="W14" s="332"/>
      <c r="X14" s="332"/>
      <c r="AB14" s="375">
        <v>2021</v>
      </c>
      <c r="AC14" s="375"/>
      <c r="AD14" s="376" t="s">
        <v>227</v>
      </c>
      <c r="AE14" s="376"/>
      <c r="AF14" s="376"/>
      <c r="AG14" s="376"/>
      <c r="AH14" s="376"/>
      <c r="AI14" s="378">
        <v>24</v>
      </c>
      <c r="AJ14" s="378"/>
      <c r="AK14" s="378"/>
      <c r="AL14" s="378">
        <v>21</v>
      </c>
      <c r="AM14" s="378"/>
      <c r="AN14" s="378"/>
      <c r="AO14" s="378"/>
      <c r="AP14" s="379">
        <f t="shared" ref="AP14:AP19" si="2">AL14/AI14</f>
        <v>0.875</v>
      </c>
      <c r="AQ14" s="379"/>
      <c r="AR14" s="384">
        <f t="shared" ref="AR14" si="3">SUM(AP14:AQ16)/3</f>
        <v>0.85539215686274517</v>
      </c>
    </row>
    <row r="15" spans="2:44" ht="18" customHeight="1">
      <c r="B15" s="281" t="s">
        <v>7</v>
      </c>
      <c r="C15" s="282"/>
      <c r="D15" s="282"/>
      <c r="E15" s="282"/>
      <c r="F15" s="282"/>
      <c r="G15" s="282"/>
      <c r="H15" s="282"/>
      <c r="I15" s="282"/>
      <c r="J15" s="282"/>
      <c r="K15" s="282"/>
      <c r="L15" s="282"/>
      <c r="M15" s="282"/>
      <c r="N15" s="282"/>
      <c r="O15" s="282"/>
      <c r="P15" s="282"/>
      <c r="Q15" s="282"/>
      <c r="R15" s="282"/>
      <c r="S15" s="282"/>
      <c r="T15" s="282"/>
      <c r="U15" s="282"/>
      <c r="V15" s="282"/>
      <c r="W15" s="282"/>
      <c r="X15" s="283"/>
      <c r="Z15" s="46" t="s">
        <v>51</v>
      </c>
      <c r="AB15" s="375"/>
      <c r="AC15" s="375"/>
      <c r="AD15" s="376" t="s">
        <v>228</v>
      </c>
      <c r="AE15" s="376"/>
      <c r="AF15" s="376"/>
      <c r="AG15" s="376"/>
      <c r="AH15" s="376"/>
      <c r="AI15" s="378">
        <v>16</v>
      </c>
      <c r="AJ15" s="378"/>
      <c r="AK15" s="378"/>
      <c r="AL15" s="378">
        <v>12</v>
      </c>
      <c r="AM15" s="378"/>
      <c r="AN15" s="378"/>
      <c r="AO15" s="378"/>
      <c r="AP15" s="379">
        <f t="shared" si="2"/>
        <v>0.75</v>
      </c>
      <c r="AQ15" s="379"/>
      <c r="AR15" s="384"/>
    </row>
    <row r="16" spans="2:44" ht="12.75" customHeight="1">
      <c r="B16" s="271" t="s">
        <v>52</v>
      </c>
      <c r="C16" s="262" t="s">
        <v>8</v>
      </c>
      <c r="D16" s="264"/>
      <c r="E16" s="262" t="s">
        <v>115</v>
      </c>
      <c r="F16" s="264"/>
      <c r="G16" s="262" t="s">
        <v>109</v>
      </c>
      <c r="H16" s="263"/>
      <c r="I16" s="263"/>
      <c r="J16" s="263"/>
      <c r="K16" s="263"/>
      <c r="L16" s="264"/>
      <c r="M16" s="274" t="s">
        <v>116</v>
      </c>
      <c r="N16" s="274"/>
      <c r="O16" s="274"/>
      <c r="P16" s="274"/>
      <c r="Q16" s="274"/>
      <c r="R16" s="274"/>
      <c r="S16" s="274"/>
      <c r="T16" s="274"/>
      <c r="U16" s="274"/>
      <c r="V16" s="274"/>
      <c r="W16" s="274"/>
      <c r="X16" s="274"/>
      <c r="AB16" s="375"/>
      <c r="AC16" s="375"/>
      <c r="AD16" s="376" t="s">
        <v>138</v>
      </c>
      <c r="AE16" s="376"/>
      <c r="AF16" s="376"/>
      <c r="AG16" s="376"/>
      <c r="AH16" s="376"/>
      <c r="AI16" s="378">
        <v>17</v>
      </c>
      <c r="AJ16" s="378"/>
      <c r="AK16" s="378"/>
      <c r="AL16" s="378">
        <v>16</v>
      </c>
      <c r="AM16" s="378"/>
      <c r="AN16" s="378"/>
      <c r="AO16" s="378"/>
      <c r="AP16" s="379">
        <f t="shared" si="2"/>
        <v>0.94117647058823528</v>
      </c>
      <c r="AQ16" s="379"/>
      <c r="AR16" s="384"/>
    </row>
    <row r="17" spans="2:44" ht="12.75" customHeight="1">
      <c r="B17" s="272"/>
      <c r="C17" s="265"/>
      <c r="D17" s="267"/>
      <c r="E17" s="265"/>
      <c r="F17" s="267"/>
      <c r="G17" s="265"/>
      <c r="H17" s="266"/>
      <c r="I17" s="266"/>
      <c r="J17" s="266"/>
      <c r="K17" s="266"/>
      <c r="L17" s="267"/>
      <c r="M17" s="268" t="s">
        <v>121</v>
      </c>
      <c r="N17" s="269"/>
      <c r="O17" s="269"/>
      <c r="P17" s="269"/>
      <c r="Q17" s="270"/>
      <c r="R17" s="268" t="s">
        <v>122</v>
      </c>
      <c r="S17" s="269"/>
      <c r="T17" s="269"/>
      <c r="U17" s="269"/>
      <c r="V17" s="273" t="s">
        <v>117</v>
      </c>
      <c r="W17" s="273"/>
      <c r="X17" s="273"/>
      <c r="AB17" s="374">
        <v>2022</v>
      </c>
      <c r="AC17" s="374"/>
      <c r="AD17" s="377" t="s">
        <v>229</v>
      </c>
      <c r="AE17" s="377"/>
      <c r="AF17" s="377"/>
      <c r="AG17" s="377"/>
      <c r="AH17" s="377"/>
      <c r="AI17" s="381">
        <v>23</v>
      </c>
      <c r="AJ17" s="381"/>
      <c r="AK17" s="381"/>
      <c r="AL17" s="381">
        <v>13</v>
      </c>
      <c r="AM17" s="381"/>
      <c r="AN17" s="381"/>
      <c r="AO17" s="381"/>
      <c r="AP17" s="382">
        <f t="shared" si="2"/>
        <v>0.56521739130434778</v>
      </c>
      <c r="AQ17" s="382"/>
      <c r="AR17" s="385" t="e">
        <f t="shared" ref="AR17" si="4">SUM(AP17:AQ19)/3</f>
        <v>#DIV/0!</v>
      </c>
    </row>
    <row r="18" spans="2:44" ht="28.5" customHeight="1">
      <c r="B18" s="43" t="s">
        <v>195</v>
      </c>
      <c r="C18" s="259" t="s">
        <v>205</v>
      </c>
      <c r="D18" s="260"/>
      <c r="E18" s="261">
        <v>1</v>
      </c>
      <c r="F18" s="261"/>
      <c r="G18" s="276" t="s">
        <v>196</v>
      </c>
      <c r="H18" s="276"/>
      <c r="I18" s="276"/>
      <c r="J18" s="276"/>
      <c r="K18" s="276"/>
      <c r="L18" s="276"/>
      <c r="M18" s="333" t="s">
        <v>123</v>
      </c>
      <c r="N18" s="333"/>
      <c r="O18" s="333"/>
      <c r="P18" s="333"/>
      <c r="Q18" s="333"/>
      <c r="R18" s="334" t="s">
        <v>124</v>
      </c>
      <c r="S18" s="334"/>
      <c r="T18" s="334"/>
      <c r="U18" s="334"/>
      <c r="V18" s="335" t="s">
        <v>125</v>
      </c>
      <c r="W18" s="335"/>
      <c r="X18" s="335"/>
      <c r="AB18" s="374"/>
      <c r="AC18" s="374"/>
      <c r="AD18" s="377" t="s">
        <v>230</v>
      </c>
      <c r="AE18" s="377"/>
      <c r="AF18" s="377"/>
      <c r="AG18" s="377"/>
      <c r="AH18" s="377"/>
      <c r="AI18" s="381"/>
      <c r="AJ18" s="381"/>
      <c r="AK18" s="381"/>
      <c r="AL18" s="381"/>
      <c r="AM18" s="381"/>
      <c r="AN18" s="381"/>
      <c r="AO18" s="381"/>
      <c r="AP18" s="382" t="e">
        <f t="shared" si="2"/>
        <v>#DIV/0!</v>
      </c>
      <c r="AQ18" s="382"/>
      <c r="AR18" s="385"/>
    </row>
    <row r="19" spans="2:44" ht="25.15" customHeight="1">
      <c r="B19" s="268" t="s">
        <v>9</v>
      </c>
      <c r="C19" s="269"/>
      <c r="D19" s="269"/>
      <c r="E19" s="269"/>
      <c r="F19" s="269"/>
      <c r="G19" s="269"/>
      <c r="H19" s="269"/>
      <c r="I19" s="269"/>
      <c r="J19" s="269"/>
      <c r="K19" s="269"/>
      <c r="L19" s="270"/>
      <c r="M19" s="268" t="s">
        <v>10</v>
      </c>
      <c r="N19" s="269"/>
      <c r="O19" s="269"/>
      <c r="P19" s="269"/>
      <c r="Q19" s="269"/>
      <c r="R19" s="269"/>
      <c r="S19" s="269"/>
      <c r="T19" s="269"/>
      <c r="U19" s="269"/>
      <c r="V19" s="269"/>
      <c r="W19" s="269"/>
      <c r="X19" s="270"/>
      <c r="AB19" s="374"/>
      <c r="AC19" s="374"/>
      <c r="AD19" s="377" t="s">
        <v>142</v>
      </c>
      <c r="AE19" s="377"/>
      <c r="AF19" s="377"/>
      <c r="AG19" s="377"/>
      <c r="AH19" s="377"/>
      <c r="AI19" s="381"/>
      <c r="AJ19" s="381"/>
      <c r="AK19" s="381"/>
      <c r="AL19" s="381"/>
      <c r="AM19" s="381"/>
      <c r="AN19" s="381"/>
      <c r="AO19" s="381"/>
      <c r="AP19" s="382" t="e">
        <f t="shared" si="2"/>
        <v>#DIV/0!</v>
      </c>
      <c r="AQ19" s="382"/>
      <c r="AR19" s="385"/>
    </row>
    <row r="20" spans="2:44" ht="45.4" customHeight="1">
      <c r="B20" s="259" t="s">
        <v>198</v>
      </c>
      <c r="C20" s="286"/>
      <c r="D20" s="286"/>
      <c r="E20" s="286"/>
      <c r="F20" s="286"/>
      <c r="G20" s="286"/>
      <c r="H20" s="286"/>
      <c r="I20" s="286"/>
      <c r="J20" s="286"/>
      <c r="K20" s="286"/>
      <c r="L20" s="260"/>
      <c r="M20" s="259"/>
      <c r="N20" s="286"/>
      <c r="O20" s="286"/>
      <c r="P20" s="286"/>
      <c r="Q20" s="286"/>
      <c r="R20" s="286"/>
      <c r="S20" s="286"/>
      <c r="T20" s="286"/>
      <c r="U20" s="286"/>
      <c r="V20" s="286"/>
      <c r="W20" s="286"/>
      <c r="X20" s="260"/>
      <c r="AA20" s="51"/>
      <c r="AB20" s="23"/>
      <c r="AC20" s="23"/>
      <c r="AD20" s="23"/>
      <c r="AE20" s="23"/>
      <c r="AF20" s="23"/>
      <c r="AG20" s="23"/>
      <c r="AH20" s="23"/>
      <c r="AI20" s="23"/>
      <c r="AJ20" s="23"/>
      <c r="AK20" s="23"/>
      <c r="AL20" s="23"/>
      <c r="AM20" s="23"/>
      <c r="AN20" s="23"/>
      <c r="AO20" s="23"/>
      <c r="AP20" s="23"/>
      <c r="AQ20" s="23"/>
    </row>
    <row r="21" spans="2:44" ht="18.95" customHeight="1">
      <c r="B21" s="281" t="s">
        <v>11</v>
      </c>
      <c r="C21" s="282"/>
      <c r="D21" s="282"/>
      <c r="E21" s="282"/>
      <c r="F21" s="282"/>
      <c r="G21" s="282"/>
      <c r="H21" s="282"/>
      <c r="I21" s="282"/>
      <c r="J21" s="282"/>
      <c r="K21" s="282"/>
      <c r="L21" s="282"/>
      <c r="M21" s="282"/>
      <c r="N21" s="282"/>
      <c r="O21" s="282"/>
      <c r="P21" s="282"/>
      <c r="Q21" s="282"/>
      <c r="R21" s="282"/>
      <c r="S21" s="282"/>
      <c r="T21" s="282"/>
      <c r="U21" s="282"/>
      <c r="V21" s="282"/>
      <c r="W21" s="282"/>
      <c r="X21" s="283"/>
      <c r="AB21" s="23"/>
      <c r="AC21" s="23"/>
      <c r="AD21" s="23"/>
      <c r="AE21" s="23"/>
      <c r="AF21" s="23"/>
      <c r="AG21" s="23"/>
      <c r="AH21" s="23"/>
      <c r="AI21" s="23"/>
      <c r="AJ21" s="23"/>
      <c r="AK21" s="23"/>
      <c r="AL21" s="23"/>
      <c r="AM21" s="23"/>
      <c r="AN21" s="23"/>
      <c r="AO21" s="23"/>
      <c r="AP21" s="23"/>
      <c r="AQ21" s="23"/>
    </row>
    <row r="22" spans="2:44" ht="18.95" customHeight="1">
      <c r="B22" s="389" t="s">
        <v>12</v>
      </c>
      <c r="C22" s="390"/>
      <c r="D22" s="64" t="s">
        <v>13</v>
      </c>
      <c r="E22" s="64" t="s">
        <v>14</v>
      </c>
      <c r="F22" s="64" t="s">
        <v>15</v>
      </c>
      <c r="G22" s="387" t="s">
        <v>16</v>
      </c>
      <c r="H22" s="391"/>
      <c r="I22" s="388"/>
      <c r="J22" s="64" t="s">
        <v>17</v>
      </c>
      <c r="K22" s="387" t="s">
        <v>18</v>
      </c>
      <c r="L22" s="391"/>
      <c r="M22" s="388"/>
      <c r="N22" s="64" t="s">
        <v>19</v>
      </c>
      <c r="O22" s="387" t="s">
        <v>231</v>
      </c>
      <c r="P22" s="388"/>
      <c r="Q22" s="387" t="s">
        <v>21</v>
      </c>
      <c r="R22" s="391"/>
      <c r="S22" s="388"/>
      <c r="T22" s="387" t="s">
        <v>22</v>
      </c>
      <c r="U22" s="388"/>
      <c r="V22" s="387" t="s">
        <v>23</v>
      </c>
      <c r="W22" s="388"/>
      <c r="X22" s="64" t="s">
        <v>24</v>
      </c>
      <c r="AB22" s="23"/>
      <c r="AC22" s="23"/>
      <c r="AD22" s="23"/>
      <c r="AE22" s="23"/>
      <c r="AF22" s="23"/>
      <c r="AG22" s="23"/>
      <c r="AH22" s="23"/>
      <c r="AI22" s="23"/>
      <c r="AJ22" s="23"/>
      <c r="AK22" s="23"/>
      <c r="AL22" s="23"/>
      <c r="AM22" s="23"/>
      <c r="AN22" s="23"/>
      <c r="AO22" s="23"/>
      <c r="AP22" s="23"/>
      <c r="AQ22" s="23"/>
    </row>
    <row r="23" spans="2:44" ht="18.95" customHeight="1">
      <c r="B23" s="389" t="s">
        <v>25</v>
      </c>
      <c r="C23" s="390"/>
      <c r="D23" s="368">
        <f>AL14</f>
        <v>21</v>
      </c>
      <c r="E23" s="369"/>
      <c r="F23" s="369"/>
      <c r="G23" s="369"/>
      <c r="H23" s="369"/>
      <c r="I23" s="370"/>
      <c r="J23" s="368">
        <f>AL15</f>
        <v>12</v>
      </c>
      <c r="K23" s="369"/>
      <c r="L23" s="369"/>
      <c r="M23" s="369"/>
      <c r="N23" s="369"/>
      <c r="O23" s="369"/>
      <c r="P23" s="370"/>
      <c r="Q23" s="371">
        <f>AL16</f>
        <v>16</v>
      </c>
      <c r="R23" s="286"/>
      <c r="S23" s="286"/>
      <c r="T23" s="286"/>
      <c r="U23" s="286"/>
      <c r="V23" s="286"/>
      <c r="W23" s="286"/>
      <c r="X23" s="260"/>
      <c r="Z23" s="52"/>
      <c r="AA23" s="52"/>
    </row>
    <row r="24" spans="2:44" ht="18.95" customHeight="1">
      <c r="B24" s="389" t="s">
        <v>26</v>
      </c>
      <c r="C24" s="390"/>
      <c r="D24" s="392">
        <v>24</v>
      </c>
      <c r="E24" s="369"/>
      <c r="F24" s="369"/>
      <c r="G24" s="369"/>
      <c r="H24" s="369"/>
      <c r="I24" s="370"/>
      <c r="J24" s="392">
        <v>16</v>
      </c>
      <c r="K24" s="369"/>
      <c r="L24" s="369"/>
      <c r="M24" s="369"/>
      <c r="N24" s="369"/>
      <c r="O24" s="369"/>
      <c r="P24" s="370"/>
      <c r="Q24" s="259">
        <v>17</v>
      </c>
      <c r="R24" s="286"/>
      <c r="S24" s="286"/>
      <c r="T24" s="286"/>
      <c r="U24" s="286"/>
      <c r="V24" s="286"/>
      <c r="W24" s="286"/>
      <c r="X24" s="260"/>
      <c r="Y24" s="53"/>
    </row>
    <row r="25" spans="2:44" ht="19.7" customHeight="1">
      <c r="B25" s="281" t="s">
        <v>47</v>
      </c>
      <c r="C25" s="282"/>
      <c r="D25" s="282"/>
      <c r="E25" s="282"/>
      <c r="F25" s="282"/>
      <c r="G25" s="282"/>
      <c r="H25" s="282"/>
      <c r="I25" s="282"/>
      <c r="J25" s="282"/>
      <c r="K25" s="282"/>
      <c r="L25" s="282"/>
      <c r="M25" s="282"/>
      <c r="N25" s="282"/>
      <c r="O25" s="282"/>
      <c r="P25" s="282"/>
      <c r="Q25" s="282"/>
      <c r="R25" s="282"/>
      <c r="S25" s="282"/>
      <c r="T25" s="282"/>
      <c r="U25" s="282"/>
      <c r="V25" s="282"/>
      <c r="W25" s="282"/>
      <c r="X25" s="283"/>
    </row>
    <row r="26" spans="2:44" ht="25.5">
      <c r="B26" s="64" t="s">
        <v>27</v>
      </c>
      <c r="C26" s="64" t="s">
        <v>28</v>
      </c>
      <c r="D26" s="64" t="s">
        <v>29</v>
      </c>
      <c r="E26" s="72" t="s">
        <v>30</v>
      </c>
      <c r="F26" s="27"/>
      <c r="G26" s="27"/>
      <c r="H26" s="299"/>
      <c r="I26" s="299"/>
      <c r="J26" s="299"/>
      <c r="K26" s="299"/>
      <c r="L26" s="299"/>
      <c r="M26" s="299"/>
      <c r="N26" s="299"/>
      <c r="O26" s="299"/>
      <c r="P26" s="299"/>
      <c r="Q26" s="299"/>
      <c r="R26" s="299"/>
      <c r="S26" s="299"/>
      <c r="T26" s="299"/>
      <c r="U26" s="299"/>
      <c r="V26" s="299"/>
      <c r="W26" s="299"/>
      <c r="X26" s="302"/>
    </row>
    <row r="27" spans="2:44" ht="17.649999999999999" customHeight="1">
      <c r="B27" s="65" t="s">
        <v>31</v>
      </c>
      <c r="C27" s="365">
        <f>IF(ISERROR($D$23/$D$24),0,$D$23/$D$24)</f>
        <v>0.875</v>
      </c>
      <c r="D27" s="365">
        <f>$E$18</f>
        <v>1</v>
      </c>
      <c r="E27" s="73">
        <f>$O$14</f>
        <v>1</v>
      </c>
      <c r="F27" s="28"/>
      <c r="G27" s="28"/>
      <c r="H27" s="303"/>
      <c r="I27" s="303"/>
      <c r="J27" s="303"/>
      <c r="K27" s="303"/>
      <c r="L27" s="5"/>
      <c r="M27" s="5"/>
      <c r="N27" s="303"/>
      <c r="O27" s="303"/>
      <c r="P27" s="303"/>
      <c r="Q27" s="303"/>
      <c r="R27" s="303"/>
      <c r="S27" s="303"/>
      <c r="T27" s="303"/>
      <c r="U27" s="303"/>
      <c r="V27" s="303"/>
      <c r="W27" s="303"/>
      <c r="X27" s="319"/>
    </row>
    <row r="28" spans="2:44" ht="17.649999999999999" customHeight="1">
      <c r="B28" s="65" t="s">
        <v>32</v>
      </c>
      <c r="C28" s="366">
        <f>IF(ISERROR($K$23/$K$24),0,$K$23/$K$24)</f>
        <v>0</v>
      </c>
      <c r="D28" s="366"/>
      <c r="E28" s="73">
        <f t="shared" ref="E28:E30" si="5">$O$14</f>
        <v>1</v>
      </c>
      <c r="F28" s="28"/>
      <c r="G28" s="28"/>
      <c r="H28" s="303"/>
      <c r="I28" s="303"/>
      <c r="J28" s="303"/>
      <c r="K28" s="303"/>
      <c r="L28" s="6"/>
      <c r="M28" s="5"/>
      <c r="N28" s="303"/>
      <c r="O28" s="303"/>
      <c r="P28" s="303"/>
      <c r="Q28" s="303"/>
      <c r="R28" s="303"/>
      <c r="S28" s="303"/>
      <c r="T28" s="303"/>
      <c r="U28" s="303"/>
      <c r="V28" s="303"/>
      <c r="W28" s="303"/>
      <c r="X28" s="319"/>
    </row>
    <row r="29" spans="2:44" ht="17.649999999999999" customHeight="1">
      <c r="B29" s="65" t="s">
        <v>33</v>
      </c>
      <c r="C29" s="366">
        <f>IF(ISERROR($N$23/$N$24),0,$N$23/$N$24)</f>
        <v>0</v>
      </c>
      <c r="D29" s="366"/>
      <c r="E29" s="73">
        <f t="shared" si="5"/>
        <v>1</v>
      </c>
      <c r="F29" s="28"/>
      <c r="G29" s="28"/>
      <c r="H29" s="303"/>
      <c r="I29" s="303"/>
      <c r="J29" s="303"/>
      <c r="K29" s="303"/>
      <c r="L29" s="6"/>
      <c r="M29" s="5"/>
      <c r="N29" s="303"/>
      <c r="O29" s="303"/>
      <c r="P29" s="303"/>
      <c r="Q29" s="303"/>
      <c r="R29" s="303"/>
      <c r="S29" s="303"/>
      <c r="T29" s="303"/>
      <c r="U29" s="303"/>
      <c r="V29" s="303"/>
      <c r="W29" s="303"/>
      <c r="X29" s="319"/>
    </row>
    <row r="30" spans="2:44" ht="17.649999999999999" customHeight="1">
      <c r="B30" s="65" t="s">
        <v>34</v>
      </c>
      <c r="C30" s="367">
        <f>IF(ISERROR($O$23/$O$24),0,$O$23/$O$24)</f>
        <v>0</v>
      </c>
      <c r="D30" s="367"/>
      <c r="E30" s="73">
        <f t="shared" si="5"/>
        <v>1</v>
      </c>
      <c r="F30" s="28"/>
      <c r="G30" s="28"/>
      <c r="H30" s="303"/>
      <c r="I30" s="303"/>
      <c r="J30" s="303"/>
      <c r="K30" s="303"/>
      <c r="L30" s="6"/>
      <c r="M30" s="5"/>
      <c r="N30" s="303"/>
      <c r="O30" s="303"/>
      <c r="P30" s="303"/>
      <c r="Q30" s="303"/>
      <c r="R30" s="303"/>
      <c r="S30" s="303"/>
      <c r="T30" s="303"/>
      <c r="U30" s="303"/>
      <c r="V30" s="303"/>
      <c r="W30" s="303"/>
      <c r="X30" s="319"/>
    </row>
    <row r="31" spans="2:44" ht="17.649999999999999" customHeight="1">
      <c r="B31" s="65" t="s">
        <v>35</v>
      </c>
      <c r="C31" s="365">
        <f>IF(ISERROR($J$23/$J$24),0,$J$23/$J$24)</f>
        <v>0.75</v>
      </c>
      <c r="D31" s="365">
        <f t="shared" ref="D31:D37" si="6">$E$18</f>
        <v>1</v>
      </c>
      <c r="E31" s="73">
        <f t="shared" ref="E31:E37" si="7">$O$14</f>
        <v>1</v>
      </c>
      <c r="F31" s="28"/>
      <c r="G31" s="28"/>
      <c r="H31" s="303"/>
      <c r="I31" s="303"/>
      <c r="J31" s="303"/>
      <c r="K31" s="303"/>
      <c r="L31" s="6"/>
      <c r="M31" s="5"/>
      <c r="N31" s="303"/>
      <c r="O31" s="303"/>
      <c r="P31" s="303"/>
      <c r="Q31" s="303"/>
      <c r="R31" s="303"/>
      <c r="S31" s="303"/>
      <c r="T31" s="303"/>
      <c r="U31" s="303"/>
      <c r="V31" s="303"/>
      <c r="W31" s="303"/>
      <c r="X31" s="319"/>
    </row>
    <row r="32" spans="2:44" ht="17.649999999999999" customHeight="1">
      <c r="B32" s="65" t="s">
        <v>36</v>
      </c>
      <c r="C32" s="366">
        <f>IF(ISERROR($K$23/$K$24),0,$K$23/$K$24)</f>
        <v>0</v>
      </c>
      <c r="D32" s="366">
        <f t="shared" si="6"/>
        <v>1</v>
      </c>
      <c r="E32" s="73">
        <f t="shared" si="7"/>
        <v>1</v>
      </c>
      <c r="F32" s="28"/>
      <c r="G32" s="28"/>
      <c r="H32" s="303"/>
      <c r="I32" s="303"/>
      <c r="J32" s="303"/>
      <c r="K32" s="303"/>
      <c r="L32" s="6"/>
      <c r="M32" s="5"/>
      <c r="N32" s="303"/>
      <c r="O32" s="303"/>
      <c r="P32" s="303"/>
      <c r="Q32" s="303"/>
      <c r="R32" s="303"/>
      <c r="S32" s="303"/>
      <c r="T32" s="303"/>
      <c r="U32" s="303"/>
      <c r="V32" s="303"/>
      <c r="W32" s="303"/>
      <c r="X32" s="319"/>
    </row>
    <row r="33" spans="2:27" ht="17.649999999999999" customHeight="1">
      <c r="B33" s="65" t="s">
        <v>37</v>
      </c>
      <c r="C33" s="366">
        <f>IF(ISERROR($N$23/$N$24),0,$N$23/$N$24)</f>
        <v>0</v>
      </c>
      <c r="D33" s="366">
        <f t="shared" si="6"/>
        <v>1</v>
      </c>
      <c r="E33" s="73">
        <f t="shared" si="7"/>
        <v>1</v>
      </c>
      <c r="F33" s="28"/>
      <c r="G33" s="28"/>
      <c r="H33" s="303"/>
      <c r="I33" s="303"/>
      <c r="J33" s="303"/>
      <c r="K33" s="303"/>
      <c r="L33" s="6"/>
      <c r="M33" s="5"/>
      <c r="N33" s="303"/>
      <c r="O33" s="303"/>
      <c r="P33" s="303"/>
      <c r="Q33" s="303"/>
      <c r="R33" s="303"/>
      <c r="S33" s="303"/>
      <c r="T33" s="303"/>
      <c r="U33" s="303"/>
      <c r="V33" s="303"/>
      <c r="W33" s="303"/>
      <c r="X33" s="319"/>
    </row>
    <row r="34" spans="2:27" ht="17.649999999999999" customHeight="1">
      <c r="B34" s="65" t="s">
        <v>38</v>
      </c>
      <c r="C34" s="367">
        <f>IF(ISERROR($O$23/$O$24),0,$O$23/$O$24)</f>
        <v>0</v>
      </c>
      <c r="D34" s="367">
        <f t="shared" si="6"/>
        <v>1</v>
      </c>
      <c r="E34" s="73">
        <f t="shared" si="7"/>
        <v>1</v>
      </c>
      <c r="F34" s="28"/>
      <c r="G34" s="28"/>
      <c r="H34" s="303"/>
      <c r="I34" s="303"/>
      <c r="J34" s="303"/>
      <c r="K34" s="303"/>
      <c r="L34" s="6"/>
      <c r="M34" s="5"/>
      <c r="N34" s="303"/>
      <c r="O34" s="303"/>
      <c r="P34" s="303"/>
      <c r="Q34" s="303"/>
      <c r="R34" s="303"/>
      <c r="S34" s="303"/>
      <c r="T34" s="303"/>
      <c r="U34" s="303"/>
      <c r="V34" s="303"/>
      <c r="W34" s="303"/>
      <c r="X34" s="319"/>
    </row>
    <row r="35" spans="2:27" ht="17.649999999999999" customHeight="1">
      <c r="B35" s="65" t="s">
        <v>39</v>
      </c>
      <c r="C35" s="365">
        <f>IF(ISERROR($Q$23/$Q$24),0,$Q$23/$Q$24)</f>
        <v>0.94117647058823528</v>
      </c>
      <c r="D35" s="365">
        <f t="shared" si="6"/>
        <v>1</v>
      </c>
      <c r="E35" s="73">
        <f t="shared" si="7"/>
        <v>1</v>
      </c>
      <c r="F35" s="28"/>
      <c r="G35" s="28"/>
      <c r="H35" s="303"/>
      <c r="I35" s="303"/>
      <c r="J35" s="303"/>
      <c r="K35" s="303"/>
      <c r="L35" s="6"/>
      <c r="M35" s="5"/>
      <c r="N35" s="303"/>
      <c r="O35" s="303"/>
      <c r="P35" s="303"/>
      <c r="Q35" s="303"/>
      <c r="R35" s="303"/>
      <c r="S35" s="303"/>
      <c r="T35" s="303"/>
      <c r="U35" s="303"/>
      <c r="V35" s="303"/>
      <c r="W35" s="303"/>
      <c r="X35" s="319"/>
    </row>
    <row r="36" spans="2:27" ht="17.649999999999999" customHeight="1">
      <c r="B36" s="65" t="s">
        <v>40</v>
      </c>
      <c r="C36" s="366">
        <f>IF(ISERROR($T$23/$T$24),0,$T$23/$T$24)</f>
        <v>0</v>
      </c>
      <c r="D36" s="366">
        <f t="shared" si="6"/>
        <v>1</v>
      </c>
      <c r="E36" s="73">
        <f t="shared" si="7"/>
        <v>1</v>
      </c>
      <c r="F36" s="28"/>
      <c r="G36" s="28"/>
      <c r="H36" s="303"/>
      <c r="I36" s="303"/>
      <c r="J36" s="303"/>
      <c r="K36" s="303"/>
      <c r="L36" s="6"/>
      <c r="M36" s="5"/>
      <c r="N36" s="303"/>
      <c r="O36" s="303"/>
      <c r="P36" s="303"/>
      <c r="Q36" s="303"/>
      <c r="R36" s="303"/>
      <c r="S36" s="303"/>
      <c r="T36" s="303"/>
      <c r="U36" s="303"/>
      <c r="V36" s="303"/>
      <c r="W36" s="303"/>
      <c r="X36" s="319"/>
    </row>
    <row r="37" spans="2:27" ht="17.649999999999999" customHeight="1">
      <c r="B37" s="65" t="s">
        <v>41</v>
      </c>
      <c r="C37" s="366">
        <f>IF(ISERROR($V$23/$V$24),0,$V$23/$V$24)</f>
        <v>0</v>
      </c>
      <c r="D37" s="366">
        <f t="shared" si="6"/>
        <v>1</v>
      </c>
      <c r="E37" s="73">
        <f t="shared" si="7"/>
        <v>1</v>
      </c>
      <c r="F37" s="28"/>
      <c r="G37" s="28"/>
      <c r="H37" s="303"/>
      <c r="I37" s="303"/>
      <c r="J37" s="303"/>
      <c r="K37" s="303"/>
      <c r="L37" s="6"/>
      <c r="M37" s="5"/>
      <c r="N37" s="303"/>
      <c r="O37" s="303"/>
      <c r="P37" s="303"/>
      <c r="Q37" s="303"/>
      <c r="R37" s="303"/>
      <c r="S37" s="303"/>
      <c r="T37" s="303"/>
      <c r="U37" s="303"/>
      <c r="V37" s="303"/>
      <c r="W37" s="303"/>
      <c r="X37" s="319"/>
    </row>
    <row r="38" spans="2:27" ht="17.649999999999999" customHeight="1">
      <c r="B38" s="65" t="s">
        <v>42</v>
      </c>
      <c r="C38" s="367">
        <v>0</v>
      </c>
      <c r="D38" s="367">
        <v>0</v>
      </c>
      <c r="E38" s="73">
        <v>0</v>
      </c>
      <c r="F38" s="29"/>
      <c r="G38" s="29"/>
      <c r="H38" s="308"/>
      <c r="I38" s="308"/>
      <c r="J38" s="308"/>
      <c r="K38" s="308"/>
      <c r="L38" s="7"/>
      <c r="M38" s="8"/>
      <c r="N38" s="308"/>
      <c r="O38" s="308"/>
      <c r="P38" s="308"/>
      <c r="Q38" s="308"/>
      <c r="R38" s="308"/>
      <c r="S38" s="308"/>
      <c r="T38" s="308"/>
      <c r="U38" s="308"/>
      <c r="V38" s="308"/>
      <c r="W38" s="308"/>
      <c r="X38" s="307"/>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311" t="s">
        <v>50</v>
      </c>
      <c r="C40" s="312"/>
      <c r="D40" s="312"/>
      <c r="E40" s="312"/>
      <c r="F40" s="312"/>
      <c r="G40" s="312"/>
      <c r="H40" s="312"/>
      <c r="I40" s="312"/>
      <c r="J40" s="312"/>
      <c r="K40" s="312"/>
      <c r="L40" s="312"/>
      <c r="M40" s="312"/>
      <c r="N40" s="312"/>
      <c r="O40" s="312"/>
      <c r="P40" s="312"/>
      <c r="Q40" s="312"/>
      <c r="R40" s="312"/>
      <c r="S40" s="312"/>
      <c r="T40" s="312"/>
      <c r="U40" s="312"/>
      <c r="V40" s="312"/>
      <c r="W40" s="312"/>
      <c r="X40" s="313"/>
    </row>
    <row r="41" spans="2:27" ht="84" customHeight="1">
      <c r="B41" s="309" t="s">
        <v>391</v>
      </c>
      <c r="C41" s="309"/>
      <c r="D41" s="309"/>
      <c r="E41" s="309"/>
      <c r="F41" s="309"/>
      <c r="G41" s="309"/>
      <c r="H41" s="309"/>
      <c r="I41" s="309"/>
      <c r="J41" s="309"/>
      <c r="K41" s="309"/>
      <c r="L41" s="309"/>
      <c r="M41" s="309"/>
      <c r="N41" s="309"/>
      <c r="O41" s="309"/>
      <c r="P41" s="309"/>
      <c r="Q41" s="309"/>
      <c r="R41" s="309"/>
      <c r="S41" s="309"/>
      <c r="T41" s="309"/>
      <c r="U41" s="309"/>
      <c r="V41" s="309"/>
      <c r="W41" s="309"/>
      <c r="X41" s="309"/>
      <c r="Y41" s="54"/>
      <c r="Z41" s="55"/>
      <c r="AA41" s="55"/>
    </row>
    <row r="42" spans="2:27" ht="10.5" customHeight="1">
      <c r="B42" s="310"/>
      <c r="C42" s="299"/>
      <c r="D42" s="299"/>
      <c r="E42" s="299"/>
      <c r="F42" s="299"/>
      <c r="G42" s="299"/>
      <c r="H42" s="299"/>
      <c r="I42" s="299"/>
      <c r="J42" s="299"/>
      <c r="K42" s="299"/>
      <c r="L42" s="299"/>
      <c r="M42" s="299"/>
      <c r="N42" s="299"/>
      <c r="O42" s="299"/>
      <c r="P42" s="299"/>
      <c r="Q42" s="299"/>
      <c r="R42" s="299"/>
      <c r="S42" s="299"/>
      <c r="T42" s="299"/>
      <c r="U42" s="299"/>
      <c r="V42" s="299"/>
      <c r="W42" s="299"/>
      <c r="X42" s="302"/>
      <c r="Y42" s="56"/>
      <c r="Z42" s="57"/>
      <c r="AA42" s="58"/>
    </row>
    <row r="43" spans="2:27" ht="18" customHeight="1">
      <c r="B43" s="323" t="s">
        <v>43</v>
      </c>
      <c r="C43" s="324"/>
      <c r="D43" s="324"/>
      <c r="E43" s="324"/>
      <c r="F43" s="324"/>
      <c r="G43" s="324"/>
      <c r="H43" s="324"/>
      <c r="I43" s="324"/>
      <c r="J43" s="324"/>
      <c r="K43" s="324"/>
      <c r="L43" s="324"/>
      <c r="M43" s="324"/>
      <c r="N43" s="324"/>
      <c r="O43" s="324"/>
      <c r="P43" s="324"/>
      <c r="Q43" s="324"/>
      <c r="R43" s="324"/>
      <c r="S43" s="324"/>
      <c r="T43" s="324"/>
      <c r="U43" s="324"/>
      <c r="V43" s="324"/>
      <c r="W43" s="324"/>
      <c r="X43" s="325"/>
      <c r="Y43" s="56"/>
      <c r="Z43" s="57"/>
      <c r="AA43" s="58"/>
    </row>
    <row r="44" spans="2:27" ht="32.25" customHeight="1">
      <c r="B44" s="326"/>
      <c r="C44" s="327"/>
      <c r="D44" s="327"/>
      <c r="E44" s="327"/>
      <c r="F44" s="327"/>
      <c r="G44" s="327"/>
      <c r="H44" s="327"/>
      <c r="I44" s="327"/>
      <c r="J44" s="327"/>
      <c r="K44" s="327"/>
      <c r="L44" s="327"/>
      <c r="M44" s="327"/>
      <c r="N44" s="327"/>
      <c r="O44" s="327"/>
      <c r="P44" s="327"/>
      <c r="Q44" s="327"/>
      <c r="R44" s="327"/>
      <c r="S44" s="327"/>
      <c r="T44" s="327"/>
      <c r="U44" s="327"/>
      <c r="V44" s="327"/>
      <c r="W44" s="327"/>
      <c r="X44" s="328"/>
      <c r="Y44" s="56"/>
      <c r="Z44" s="57"/>
      <c r="AA44" s="58"/>
    </row>
    <row r="45" spans="2:27" ht="8.4499999999999993" customHeight="1">
      <c r="B45" s="30"/>
      <c r="C45" s="27"/>
      <c r="D45" s="27"/>
      <c r="E45" s="27"/>
      <c r="F45" s="27"/>
      <c r="G45" s="299"/>
      <c r="H45" s="299"/>
      <c r="I45" s="299"/>
      <c r="J45" s="299"/>
      <c r="K45" s="299"/>
      <c r="L45" s="299"/>
      <c r="M45" s="27"/>
      <c r="N45" s="27"/>
      <c r="O45" s="27"/>
      <c r="P45" s="27"/>
      <c r="Q45" s="27"/>
      <c r="R45" s="27"/>
      <c r="S45" s="27"/>
      <c r="T45" s="27"/>
      <c r="U45" s="27"/>
      <c r="V45" s="27"/>
      <c r="W45" s="27"/>
      <c r="X45" s="31"/>
      <c r="Y45" s="56"/>
      <c r="Z45" s="57"/>
      <c r="AA45" s="58"/>
    </row>
    <row r="46" spans="2:27" ht="12.75">
      <c r="B46" s="314" t="s">
        <v>44</v>
      </c>
      <c r="C46" s="315"/>
      <c r="D46" s="315"/>
      <c r="E46" s="315"/>
      <c r="F46" s="315"/>
      <c r="G46" s="315"/>
      <c r="H46" s="315"/>
      <c r="I46" s="28"/>
      <c r="J46" s="13" t="s">
        <v>45</v>
      </c>
      <c r="K46" s="28"/>
      <c r="L46" s="316"/>
      <c r="M46" s="317"/>
      <c r="N46" s="28"/>
      <c r="O46" s="5" t="s">
        <v>46</v>
      </c>
      <c r="P46" s="28"/>
      <c r="Q46" s="259"/>
      <c r="R46" s="260"/>
      <c r="S46" s="28"/>
      <c r="T46" s="28"/>
      <c r="U46" s="28"/>
      <c r="V46" s="28"/>
      <c r="W46" s="28"/>
      <c r="X46" s="33"/>
      <c r="Y46" s="56"/>
      <c r="Z46" s="57"/>
      <c r="AA46" s="58"/>
    </row>
    <row r="47" spans="2:27" ht="8.4499999999999993" customHeight="1">
      <c r="B47" s="34"/>
      <c r="C47" s="28"/>
      <c r="D47" s="28"/>
      <c r="E47" s="28"/>
      <c r="F47" s="28"/>
      <c r="G47" s="28"/>
      <c r="H47" s="28"/>
      <c r="I47" s="318"/>
      <c r="J47" s="318"/>
      <c r="K47" s="318"/>
      <c r="L47" s="318"/>
      <c r="M47" s="318"/>
      <c r="N47" s="318"/>
      <c r="O47" s="318"/>
      <c r="P47" s="318"/>
      <c r="Q47" s="318"/>
      <c r="R47" s="318"/>
      <c r="S47" s="318"/>
      <c r="T47" s="318"/>
      <c r="U47" s="318"/>
      <c r="V47" s="318"/>
      <c r="W47" s="318"/>
      <c r="X47" s="319"/>
      <c r="Y47" s="56"/>
      <c r="Z47" s="57"/>
      <c r="AA47" s="58"/>
    </row>
    <row r="48" spans="2:27" ht="35.25" customHeight="1">
      <c r="B48" s="320" t="s">
        <v>57</v>
      </c>
      <c r="C48" s="321"/>
      <c r="D48" s="321"/>
      <c r="E48" s="321"/>
      <c r="F48" s="321"/>
      <c r="G48" s="321"/>
      <c r="H48" s="321"/>
      <c r="I48" s="321"/>
      <c r="J48" s="321"/>
      <c r="K48" s="321"/>
      <c r="L48" s="321"/>
      <c r="M48" s="321"/>
      <c r="N48" s="321"/>
      <c r="O48" s="321"/>
      <c r="P48" s="321"/>
      <c r="Q48" s="321"/>
      <c r="R48" s="321"/>
      <c r="S48" s="321"/>
      <c r="T48" s="321"/>
      <c r="U48" s="321"/>
      <c r="V48" s="321"/>
      <c r="W48" s="321"/>
      <c r="X48" s="322"/>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303"/>
      <c r="H50" s="303"/>
      <c r="I50" s="303"/>
      <c r="J50" s="303"/>
      <c r="K50" s="303"/>
      <c r="L50" s="303"/>
      <c r="M50" s="303"/>
      <c r="N50" s="303"/>
      <c r="O50" s="303"/>
      <c r="P50" s="303"/>
      <c r="Q50" s="303"/>
      <c r="R50" s="303"/>
      <c r="S50" s="303"/>
      <c r="T50" s="303"/>
      <c r="U50" s="303"/>
      <c r="V50" s="303"/>
      <c r="W50" s="303"/>
      <c r="X50" s="303"/>
      <c r="Y50" s="56"/>
      <c r="Z50" s="57"/>
      <c r="AA50" s="58"/>
    </row>
  </sheetData>
  <sheetProtection selectLockedCells="1" selectUnlockedCells="1"/>
  <mergeCells count="196">
    <mergeCell ref="AB1:AR1"/>
    <mergeCell ref="H38:I38"/>
    <mergeCell ref="J38:K38"/>
    <mergeCell ref="N38:O38"/>
    <mergeCell ref="P38:R38"/>
    <mergeCell ref="B40:X40"/>
    <mergeCell ref="B41:X41"/>
    <mergeCell ref="H36:I36"/>
    <mergeCell ref="J36:K36"/>
    <mergeCell ref="N36:O36"/>
    <mergeCell ref="P36:R36"/>
    <mergeCell ref="H37:I37"/>
    <mergeCell ref="J37:K37"/>
    <mergeCell ref="N37:O37"/>
    <mergeCell ref="P37:R37"/>
    <mergeCell ref="P28:R28"/>
    <mergeCell ref="H29:I29"/>
    <mergeCell ref="J29:K29"/>
    <mergeCell ref="N29:O29"/>
    <mergeCell ref="P29:R29"/>
    <mergeCell ref="H35:I35"/>
    <mergeCell ref="J35:K35"/>
    <mergeCell ref="N35:O35"/>
    <mergeCell ref="P35:R35"/>
    <mergeCell ref="I47:X47"/>
    <mergeCell ref="B48:X48"/>
    <mergeCell ref="G50:H50"/>
    <mergeCell ref="I50:X50"/>
    <mergeCell ref="B42:X42"/>
    <mergeCell ref="B43:X43"/>
    <mergeCell ref="B44:X44"/>
    <mergeCell ref="G45:H45"/>
    <mergeCell ref="I45:J45"/>
    <mergeCell ref="K45:L45"/>
    <mergeCell ref="B46:H46"/>
    <mergeCell ref="L46:M46"/>
    <mergeCell ref="Q46:R46"/>
    <mergeCell ref="H32:I32"/>
    <mergeCell ref="J32:K32"/>
    <mergeCell ref="N32:O32"/>
    <mergeCell ref="P32:R32"/>
    <mergeCell ref="H33:I33"/>
    <mergeCell ref="J33:K33"/>
    <mergeCell ref="N33:O33"/>
    <mergeCell ref="P33:R33"/>
    <mergeCell ref="H34:I34"/>
    <mergeCell ref="J34:K34"/>
    <mergeCell ref="N34:O34"/>
    <mergeCell ref="P34:R34"/>
    <mergeCell ref="B24:C24"/>
    <mergeCell ref="B23:C23"/>
    <mergeCell ref="D24:I24"/>
    <mergeCell ref="J24:P24"/>
    <mergeCell ref="Q24:X24"/>
    <mergeCell ref="B25:X25"/>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T22:U22"/>
    <mergeCell ref="V22:W22"/>
    <mergeCell ref="B21:X21"/>
    <mergeCell ref="B22:C22"/>
    <mergeCell ref="G22:I22"/>
    <mergeCell ref="K22:M22"/>
    <mergeCell ref="O22:P22"/>
    <mergeCell ref="Q22:S22"/>
    <mergeCell ref="D23:I23"/>
    <mergeCell ref="J23:P23"/>
    <mergeCell ref="Q23:X23"/>
    <mergeCell ref="B20:L20"/>
    <mergeCell ref="M20:X20"/>
    <mergeCell ref="AD18:AH18"/>
    <mergeCell ref="AI18:AK18"/>
    <mergeCell ref="AL18:AO18"/>
    <mergeCell ref="AP18:AQ18"/>
    <mergeCell ref="B19:L19"/>
    <mergeCell ref="M19:X19"/>
    <mergeCell ref="AD19:AH19"/>
    <mergeCell ref="AI19:AK19"/>
    <mergeCell ref="AL19:AO19"/>
    <mergeCell ref="C18:D18"/>
    <mergeCell ref="E18:F18"/>
    <mergeCell ref="G18:L18"/>
    <mergeCell ref="M18:Q18"/>
    <mergeCell ref="R18:U18"/>
    <mergeCell ref="V18:X18"/>
    <mergeCell ref="B15:X15"/>
    <mergeCell ref="AD15:AH15"/>
    <mergeCell ref="AI15:AK15"/>
    <mergeCell ref="AL15:AO15"/>
    <mergeCell ref="B16:B17"/>
    <mergeCell ref="C16:D17"/>
    <mergeCell ref="M17:Q17"/>
    <mergeCell ref="R17:U17"/>
    <mergeCell ref="V17:X17"/>
    <mergeCell ref="AD16:AH16"/>
    <mergeCell ref="AI17:AK17"/>
    <mergeCell ref="AL17:AO17"/>
    <mergeCell ref="E16:F17"/>
    <mergeCell ref="G16:L17"/>
    <mergeCell ref="M16:X16"/>
    <mergeCell ref="AI16:AK16"/>
    <mergeCell ref="AL16:AO16"/>
    <mergeCell ref="B14:F14"/>
    <mergeCell ref="G14:J14"/>
    <mergeCell ref="K14:N14"/>
    <mergeCell ref="O14:R14"/>
    <mergeCell ref="S14:U14"/>
    <mergeCell ref="V14:X14"/>
    <mergeCell ref="AD13:AH13"/>
    <mergeCell ref="AI13:AK13"/>
    <mergeCell ref="AL13:AO13"/>
    <mergeCell ref="B12:F13"/>
    <mergeCell ref="G12:J13"/>
    <mergeCell ref="K12:N13"/>
    <mergeCell ref="O12:X12"/>
    <mergeCell ref="AD12:AH12"/>
    <mergeCell ref="AI12:AK12"/>
    <mergeCell ref="AL12:AO12"/>
    <mergeCell ref="AP12:AQ12"/>
    <mergeCell ref="O13:R13"/>
    <mergeCell ref="S13:U13"/>
    <mergeCell ref="V13:X13"/>
    <mergeCell ref="AP13:AQ13"/>
    <mergeCell ref="G7:X8"/>
    <mergeCell ref="AB7:AC10"/>
    <mergeCell ref="AI7:AK10"/>
    <mergeCell ref="AL7:AO10"/>
    <mergeCell ref="B11:X11"/>
    <mergeCell ref="AD11:AH11"/>
    <mergeCell ref="AI11:AK11"/>
    <mergeCell ref="AL11:AO11"/>
    <mergeCell ref="AP11:AQ11"/>
    <mergeCell ref="AR7:AR10"/>
    <mergeCell ref="B1:T1"/>
    <mergeCell ref="U1:X4"/>
    <mergeCell ref="B2:T4"/>
    <mergeCell ref="C5:D5"/>
    <mergeCell ref="E5:G5"/>
    <mergeCell ref="H5:J5"/>
    <mergeCell ref="K5:N5"/>
    <mergeCell ref="O5:R5"/>
    <mergeCell ref="S5:V5"/>
    <mergeCell ref="B10:X10"/>
    <mergeCell ref="AD10:AH10"/>
    <mergeCell ref="W5:X5"/>
    <mergeCell ref="AB5:AC6"/>
    <mergeCell ref="AD5:AH6"/>
    <mergeCell ref="AI5:AK6"/>
    <mergeCell ref="AL5:AO6"/>
    <mergeCell ref="AP5:AQ6"/>
    <mergeCell ref="B6:X6"/>
    <mergeCell ref="AP7:AQ10"/>
    <mergeCell ref="AD8:AH8"/>
    <mergeCell ref="B9:X9"/>
    <mergeCell ref="AD9:AH9"/>
    <mergeCell ref="B7:F8"/>
    <mergeCell ref="C27:C30"/>
    <mergeCell ref="C31:C34"/>
    <mergeCell ref="C35:C38"/>
    <mergeCell ref="D27:D30"/>
    <mergeCell ref="D31:D34"/>
    <mergeCell ref="D35:D38"/>
    <mergeCell ref="AB3:AR4"/>
    <mergeCell ref="AR5:AR6"/>
    <mergeCell ref="AD17:AH17"/>
    <mergeCell ref="AR17:AR19"/>
    <mergeCell ref="AB11:AC13"/>
    <mergeCell ref="AR11:AR13"/>
    <mergeCell ref="AB14:AC16"/>
    <mergeCell ref="AD14:AH14"/>
    <mergeCell ref="AI14:AK14"/>
    <mergeCell ref="AL14:AO14"/>
    <mergeCell ref="AP14:AQ14"/>
    <mergeCell ref="AR14:AR16"/>
    <mergeCell ref="AP15:AQ15"/>
    <mergeCell ref="AP16:AQ16"/>
    <mergeCell ref="AP17:AQ17"/>
    <mergeCell ref="AB17:AC19"/>
    <mergeCell ref="AP19:AQ19"/>
    <mergeCell ref="AD7:AH7"/>
  </mergeCells>
  <pageMargins left="0.23622047244094491" right="0.23622047244094491" top="0.31496062992125984" bottom="0" header="0.51181102362204722" footer="0.51181102362204722"/>
  <pageSetup scale="81"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Hoja1!$A$3:$A$24</xm:f>
          </x14:formula1>
          <xm:sqref>G7:X8</xm:sqref>
        </x14:dataValidation>
        <x14:dataValidation type="list" allowBlank="1" showInputMessage="1" showErrorMessage="1">
          <x14:formula1>
            <xm:f>Hoja1!$F$3:$F$8</xm:f>
          </x14:formula1>
          <xm:sqref>C18:D18</xm:sqref>
        </x14:dataValidation>
        <x14:dataValidation type="list" allowBlank="1" showInputMessage="1" showErrorMessage="1">
          <x14:formula1>
            <xm:f>Hoja1!$D$3:$D$13</xm:f>
          </x14:formula1>
          <xm:sqref>G14:J14</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5">
    <tabColor theme="9"/>
    <pageSetUpPr fitToPage="1"/>
  </sheetPr>
  <dimension ref="B1:AR50"/>
  <sheetViews>
    <sheetView zoomScale="80" zoomScaleNormal="80" zoomScaleSheetLayoutView="100" workbookViewId="0">
      <selection activeCell="O5" sqref="O5:R5"/>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43" width="4.625" style="46"/>
    <col min="44" max="44" width="8.875" style="23" customWidth="1"/>
    <col min="45" max="16384" width="4.625" style="23"/>
  </cols>
  <sheetData>
    <row r="1" spans="2:44" ht="20.25" customHeight="1">
      <c r="B1" s="344" t="s">
        <v>72</v>
      </c>
      <c r="C1" s="345"/>
      <c r="D1" s="345"/>
      <c r="E1" s="345"/>
      <c r="F1" s="345"/>
      <c r="G1" s="345"/>
      <c r="H1" s="345"/>
      <c r="I1" s="345"/>
      <c r="J1" s="345"/>
      <c r="K1" s="345"/>
      <c r="L1" s="345"/>
      <c r="M1" s="345"/>
      <c r="N1" s="345"/>
      <c r="O1" s="345"/>
      <c r="P1" s="345"/>
      <c r="Q1" s="345"/>
      <c r="R1" s="345"/>
      <c r="S1" s="345"/>
      <c r="T1" s="346"/>
      <c r="U1" s="356"/>
      <c r="V1" s="357"/>
      <c r="W1" s="357"/>
      <c r="X1" s="358"/>
      <c r="AB1" s="383" t="s">
        <v>374</v>
      </c>
      <c r="AC1" s="383"/>
      <c r="AD1" s="383"/>
      <c r="AE1" s="383"/>
      <c r="AF1" s="383"/>
      <c r="AG1" s="383"/>
      <c r="AH1" s="383"/>
      <c r="AI1" s="383"/>
      <c r="AJ1" s="383"/>
      <c r="AK1" s="383"/>
      <c r="AL1" s="383"/>
      <c r="AM1" s="383"/>
      <c r="AN1" s="383"/>
      <c r="AO1" s="383"/>
      <c r="AP1" s="383"/>
      <c r="AQ1" s="383"/>
      <c r="AR1" s="383"/>
    </row>
    <row r="2" spans="2:44" ht="13.5" customHeight="1">
      <c r="B2" s="347" t="s">
        <v>75</v>
      </c>
      <c r="C2" s="348"/>
      <c r="D2" s="348"/>
      <c r="E2" s="348"/>
      <c r="F2" s="348"/>
      <c r="G2" s="348"/>
      <c r="H2" s="348"/>
      <c r="I2" s="348"/>
      <c r="J2" s="348"/>
      <c r="K2" s="348"/>
      <c r="L2" s="348"/>
      <c r="M2" s="348"/>
      <c r="N2" s="348"/>
      <c r="O2" s="348"/>
      <c r="P2" s="348"/>
      <c r="Q2" s="348"/>
      <c r="R2" s="348"/>
      <c r="S2" s="348"/>
      <c r="T2" s="349"/>
      <c r="U2" s="359"/>
      <c r="V2" s="360"/>
      <c r="W2" s="360"/>
      <c r="X2" s="361"/>
    </row>
    <row r="3" spans="2:44" ht="13.5" customHeight="1">
      <c r="B3" s="350"/>
      <c r="C3" s="351"/>
      <c r="D3" s="351"/>
      <c r="E3" s="351"/>
      <c r="F3" s="351"/>
      <c r="G3" s="351"/>
      <c r="H3" s="351"/>
      <c r="I3" s="351"/>
      <c r="J3" s="351"/>
      <c r="K3" s="351"/>
      <c r="L3" s="351"/>
      <c r="M3" s="351"/>
      <c r="N3" s="351"/>
      <c r="O3" s="351"/>
      <c r="P3" s="351"/>
      <c r="Q3" s="351"/>
      <c r="R3" s="351"/>
      <c r="S3" s="351"/>
      <c r="T3" s="352"/>
      <c r="U3" s="359"/>
      <c r="V3" s="360"/>
      <c r="W3" s="360"/>
      <c r="X3" s="361"/>
      <c r="AB3" s="372" t="s">
        <v>443</v>
      </c>
      <c r="AC3" s="372"/>
      <c r="AD3" s="372"/>
      <c r="AE3" s="372"/>
      <c r="AF3" s="372"/>
      <c r="AG3" s="372"/>
      <c r="AH3" s="372"/>
      <c r="AI3" s="372"/>
      <c r="AJ3" s="372"/>
      <c r="AK3" s="372"/>
      <c r="AL3" s="372"/>
      <c r="AM3" s="372"/>
      <c r="AN3" s="372"/>
      <c r="AO3" s="372"/>
      <c r="AP3" s="372"/>
      <c r="AQ3" s="372"/>
      <c r="AR3" s="372"/>
    </row>
    <row r="4" spans="2:44" ht="13.5" customHeight="1">
      <c r="B4" s="353"/>
      <c r="C4" s="354"/>
      <c r="D4" s="354"/>
      <c r="E4" s="354"/>
      <c r="F4" s="354"/>
      <c r="G4" s="354"/>
      <c r="H4" s="354"/>
      <c r="I4" s="354"/>
      <c r="J4" s="354"/>
      <c r="K4" s="354"/>
      <c r="L4" s="354"/>
      <c r="M4" s="354"/>
      <c r="N4" s="354"/>
      <c r="O4" s="354"/>
      <c r="P4" s="354"/>
      <c r="Q4" s="354"/>
      <c r="R4" s="354"/>
      <c r="S4" s="354"/>
      <c r="T4" s="355"/>
      <c r="U4" s="362"/>
      <c r="V4" s="363"/>
      <c r="W4" s="363"/>
      <c r="X4" s="364"/>
      <c r="AB4" s="372"/>
      <c r="AC4" s="372"/>
      <c r="AD4" s="372"/>
      <c r="AE4" s="372"/>
      <c r="AF4" s="372"/>
      <c r="AG4" s="372"/>
      <c r="AH4" s="372"/>
      <c r="AI4" s="372"/>
      <c r="AJ4" s="372"/>
      <c r="AK4" s="372"/>
      <c r="AL4" s="372"/>
      <c r="AM4" s="372"/>
      <c r="AN4" s="372"/>
      <c r="AO4" s="372"/>
      <c r="AP4" s="372"/>
      <c r="AQ4" s="372"/>
      <c r="AR4" s="372"/>
    </row>
    <row r="5" spans="2:44" s="41" customFormat="1" ht="14.25" customHeight="1">
      <c r="B5" s="42" t="s">
        <v>0</v>
      </c>
      <c r="C5" s="336" t="s">
        <v>444</v>
      </c>
      <c r="D5" s="336"/>
      <c r="E5" s="337" t="s">
        <v>1</v>
      </c>
      <c r="F5" s="337"/>
      <c r="G5" s="337"/>
      <c r="H5" s="338" t="s">
        <v>441</v>
      </c>
      <c r="I5" s="338"/>
      <c r="J5" s="338"/>
      <c r="K5" s="337" t="s">
        <v>2</v>
      </c>
      <c r="L5" s="337"/>
      <c r="M5" s="337"/>
      <c r="N5" s="337"/>
      <c r="O5" s="336" t="s">
        <v>442</v>
      </c>
      <c r="P5" s="336"/>
      <c r="Q5" s="336"/>
      <c r="R5" s="336"/>
      <c r="S5" s="339" t="s">
        <v>3</v>
      </c>
      <c r="T5" s="340"/>
      <c r="U5" s="340"/>
      <c r="V5" s="341"/>
      <c r="W5" s="342" t="s">
        <v>120</v>
      </c>
      <c r="X5" s="343"/>
      <c r="Y5" s="47"/>
      <c r="Z5" s="48"/>
      <c r="AA5" s="48"/>
      <c r="AB5" s="380" t="s">
        <v>143</v>
      </c>
      <c r="AC5" s="380"/>
      <c r="AD5" s="380" t="s">
        <v>144</v>
      </c>
      <c r="AE5" s="380"/>
      <c r="AF5" s="380"/>
      <c r="AG5" s="380"/>
      <c r="AH5" s="380"/>
      <c r="AI5" s="380" t="s">
        <v>145</v>
      </c>
      <c r="AJ5" s="380"/>
      <c r="AK5" s="380"/>
      <c r="AL5" s="380" t="s">
        <v>146</v>
      </c>
      <c r="AM5" s="380"/>
      <c r="AN5" s="380"/>
      <c r="AO5" s="380"/>
      <c r="AP5" s="372" t="s">
        <v>149</v>
      </c>
      <c r="AQ5" s="372"/>
      <c r="AR5" s="373" t="s">
        <v>150</v>
      </c>
    </row>
    <row r="6" spans="2:44" ht="9" customHeight="1">
      <c r="B6" s="275"/>
      <c r="C6" s="275"/>
      <c r="D6" s="275"/>
      <c r="E6" s="275"/>
      <c r="F6" s="275"/>
      <c r="G6" s="275"/>
      <c r="H6" s="275"/>
      <c r="I6" s="275"/>
      <c r="J6" s="275"/>
      <c r="K6" s="275"/>
      <c r="L6" s="275"/>
      <c r="M6" s="275"/>
      <c r="N6" s="275"/>
      <c r="O6" s="275"/>
      <c r="P6" s="275"/>
      <c r="Q6" s="275"/>
      <c r="R6" s="275"/>
      <c r="S6" s="275"/>
      <c r="T6" s="275"/>
      <c r="U6" s="275"/>
      <c r="V6" s="275"/>
      <c r="W6" s="275"/>
      <c r="X6" s="275"/>
      <c r="AB6" s="380"/>
      <c r="AC6" s="380"/>
      <c r="AD6" s="380"/>
      <c r="AE6" s="380"/>
      <c r="AF6" s="380"/>
      <c r="AG6" s="380"/>
      <c r="AH6" s="380"/>
      <c r="AI6" s="380"/>
      <c r="AJ6" s="380"/>
      <c r="AK6" s="380"/>
      <c r="AL6" s="380"/>
      <c r="AM6" s="380"/>
      <c r="AN6" s="380"/>
      <c r="AO6" s="380"/>
      <c r="AP6" s="372"/>
      <c r="AQ6" s="372"/>
      <c r="AR6" s="373"/>
    </row>
    <row r="7" spans="2:44" ht="14.25" customHeight="1">
      <c r="B7" s="287" t="s">
        <v>76</v>
      </c>
      <c r="C7" s="288"/>
      <c r="D7" s="288"/>
      <c r="E7" s="288"/>
      <c r="F7" s="289"/>
      <c r="G7" s="293" t="s">
        <v>95</v>
      </c>
      <c r="H7" s="294"/>
      <c r="I7" s="294"/>
      <c r="J7" s="294"/>
      <c r="K7" s="294"/>
      <c r="L7" s="294"/>
      <c r="M7" s="294"/>
      <c r="N7" s="294"/>
      <c r="O7" s="294"/>
      <c r="P7" s="294"/>
      <c r="Q7" s="294"/>
      <c r="R7" s="294"/>
      <c r="S7" s="294"/>
      <c r="T7" s="294"/>
      <c r="U7" s="294"/>
      <c r="V7" s="294"/>
      <c r="W7" s="294"/>
      <c r="X7" s="295"/>
      <c r="AB7" s="375">
        <v>2029</v>
      </c>
      <c r="AC7" s="375"/>
      <c r="AD7" s="376" t="s">
        <v>445</v>
      </c>
      <c r="AE7" s="376"/>
      <c r="AF7" s="376"/>
      <c r="AG7" s="376"/>
      <c r="AH7" s="376"/>
      <c r="AI7" s="400" t="s">
        <v>204</v>
      </c>
      <c r="AJ7" s="401"/>
      <c r="AK7" s="402"/>
      <c r="AL7" s="400" t="s">
        <v>204</v>
      </c>
      <c r="AM7" s="401"/>
      <c r="AN7" s="401"/>
      <c r="AO7" s="402"/>
      <c r="AP7" s="393" t="s">
        <v>204</v>
      </c>
      <c r="AQ7" s="394"/>
      <c r="AR7" s="384" t="s">
        <v>204</v>
      </c>
    </row>
    <row r="8" spans="2:44" ht="14.25" customHeight="1">
      <c r="B8" s="290"/>
      <c r="C8" s="291"/>
      <c r="D8" s="291"/>
      <c r="E8" s="291"/>
      <c r="F8" s="292"/>
      <c r="G8" s="296"/>
      <c r="H8" s="297"/>
      <c r="I8" s="297"/>
      <c r="J8" s="297"/>
      <c r="K8" s="297"/>
      <c r="L8" s="297"/>
      <c r="M8" s="297"/>
      <c r="N8" s="297"/>
      <c r="O8" s="297"/>
      <c r="P8" s="297"/>
      <c r="Q8" s="297"/>
      <c r="R8" s="297"/>
      <c r="S8" s="297"/>
      <c r="T8" s="297"/>
      <c r="U8" s="297"/>
      <c r="V8" s="297"/>
      <c r="W8" s="297"/>
      <c r="X8" s="298"/>
      <c r="AB8" s="375"/>
      <c r="AC8" s="375"/>
      <c r="AD8" s="376" t="s">
        <v>446</v>
      </c>
      <c r="AE8" s="376"/>
      <c r="AF8" s="376"/>
      <c r="AG8" s="376"/>
      <c r="AH8" s="376"/>
      <c r="AI8" s="403"/>
      <c r="AJ8" s="404"/>
      <c r="AK8" s="405"/>
      <c r="AL8" s="403"/>
      <c r="AM8" s="404"/>
      <c r="AN8" s="404"/>
      <c r="AO8" s="405"/>
      <c r="AP8" s="395"/>
      <c r="AQ8" s="396"/>
      <c r="AR8" s="384"/>
    </row>
    <row r="9" spans="2:44" ht="19.149999999999999" customHeight="1">
      <c r="B9" s="281" t="s">
        <v>49</v>
      </c>
      <c r="C9" s="282"/>
      <c r="D9" s="282"/>
      <c r="E9" s="282"/>
      <c r="F9" s="282"/>
      <c r="G9" s="282"/>
      <c r="H9" s="282"/>
      <c r="I9" s="282"/>
      <c r="J9" s="282"/>
      <c r="K9" s="282"/>
      <c r="L9" s="282"/>
      <c r="M9" s="282"/>
      <c r="N9" s="282"/>
      <c r="O9" s="282"/>
      <c r="P9" s="282"/>
      <c r="Q9" s="282"/>
      <c r="R9" s="282"/>
      <c r="S9" s="282"/>
      <c r="T9" s="282"/>
      <c r="U9" s="282"/>
      <c r="V9" s="282"/>
      <c r="W9" s="282"/>
      <c r="X9" s="283"/>
      <c r="AB9" s="375"/>
      <c r="AC9" s="375"/>
      <c r="AD9" s="376" t="s">
        <v>447</v>
      </c>
      <c r="AE9" s="376"/>
      <c r="AF9" s="376"/>
      <c r="AG9" s="376"/>
      <c r="AH9" s="376"/>
      <c r="AI9" s="403"/>
      <c r="AJ9" s="404"/>
      <c r="AK9" s="405"/>
      <c r="AL9" s="403"/>
      <c r="AM9" s="404"/>
      <c r="AN9" s="404"/>
      <c r="AO9" s="405"/>
      <c r="AP9" s="395"/>
      <c r="AQ9" s="396"/>
      <c r="AR9" s="384"/>
    </row>
    <row r="10" spans="2:44" ht="15" customHeight="1">
      <c r="B10" s="268" t="s">
        <v>4</v>
      </c>
      <c r="C10" s="269"/>
      <c r="D10" s="269"/>
      <c r="E10" s="269"/>
      <c r="F10" s="269"/>
      <c r="G10" s="269"/>
      <c r="H10" s="269"/>
      <c r="I10" s="269"/>
      <c r="J10" s="269"/>
      <c r="K10" s="269"/>
      <c r="L10" s="269"/>
      <c r="M10" s="269"/>
      <c r="N10" s="269"/>
      <c r="O10" s="269"/>
      <c r="P10" s="269"/>
      <c r="Q10" s="269"/>
      <c r="R10" s="269"/>
      <c r="S10" s="269"/>
      <c r="T10" s="269"/>
      <c r="U10" s="269"/>
      <c r="V10" s="269"/>
      <c r="W10" s="269"/>
      <c r="X10" s="269"/>
      <c r="AB10" s="375"/>
      <c r="AC10" s="375"/>
      <c r="AD10" s="376" t="s">
        <v>448</v>
      </c>
      <c r="AE10" s="376"/>
      <c r="AF10" s="376"/>
      <c r="AG10" s="376"/>
      <c r="AH10" s="376"/>
      <c r="AI10" s="406"/>
      <c r="AJ10" s="407"/>
      <c r="AK10" s="408"/>
      <c r="AL10" s="406"/>
      <c r="AM10" s="407"/>
      <c r="AN10" s="407"/>
      <c r="AO10" s="408"/>
      <c r="AP10" s="397"/>
      <c r="AQ10" s="398"/>
      <c r="AR10" s="384"/>
    </row>
    <row r="11" spans="2:44" ht="38.25" customHeight="1">
      <c r="B11" s="280" t="s">
        <v>152</v>
      </c>
      <c r="C11" s="280"/>
      <c r="D11" s="280"/>
      <c r="E11" s="280"/>
      <c r="F11" s="280"/>
      <c r="G11" s="280"/>
      <c r="H11" s="280"/>
      <c r="I11" s="280"/>
      <c r="J11" s="280"/>
      <c r="K11" s="280"/>
      <c r="L11" s="280"/>
      <c r="M11" s="280"/>
      <c r="N11" s="280"/>
      <c r="O11" s="280"/>
      <c r="P11" s="280"/>
      <c r="Q11" s="280"/>
      <c r="R11" s="280"/>
      <c r="S11" s="280"/>
      <c r="T11" s="280"/>
      <c r="U11" s="280"/>
      <c r="V11" s="280"/>
      <c r="W11" s="280"/>
      <c r="X11" s="280"/>
      <c r="AB11" s="374">
        <v>2020</v>
      </c>
      <c r="AC11" s="374"/>
      <c r="AD11" s="377" t="s">
        <v>131</v>
      </c>
      <c r="AE11" s="377"/>
      <c r="AF11" s="377"/>
      <c r="AG11" s="377"/>
      <c r="AH11" s="377"/>
      <c r="AI11" s="381">
        <v>30</v>
      </c>
      <c r="AJ11" s="381"/>
      <c r="AK11" s="381"/>
      <c r="AL11" s="381">
        <v>23</v>
      </c>
      <c r="AM11" s="381"/>
      <c r="AN11" s="381"/>
      <c r="AO11" s="381"/>
      <c r="AP11" s="382">
        <f>AL11/AI11</f>
        <v>0.76666666666666672</v>
      </c>
      <c r="AQ11" s="382"/>
      <c r="AR11" s="385">
        <f>SUM(AP11:AQ14)/4</f>
        <v>0.81791666666666663</v>
      </c>
    </row>
    <row r="12" spans="2:44" ht="12.75">
      <c r="B12" s="262" t="s">
        <v>56</v>
      </c>
      <c r="C12" s="263"/>
      <c r="D12" s="263"/>
      <c r="E12" s="263"/>
      <c r="F12" s="264"/>
      <c r="G12" s="262" t="s">
        <v>48</v>
      </c>
      <c r="H12" s="263"/>
      <c r="I12" s="263"/>
      <c r="J12" s="264"/>
      <c r="K12" s="262" t="s">
        <v>5</v>
      </c>
      <c r="L12" s="263"/>
      <c r="M12" s="263"/>
      <c r="N12" s="264"/>
      <c r="O12" s="268" t="s">
        <v>6</v>
      </c>
      <c r="P12" s="269"/>
      <c r="Q12" s="269"/>
      <c r="R12" s="269"/>
      <c r="S12" s="269"/>
      <c r="T12" s="269"/>
      <c r="U12" s="269"/>
      <c r="V12" s="269"/>
      <c r="W12" s="269"/>
      <c r="X12" s="270"/>
      <c r="Y12" s="49"/>
      <c r="Z12" s="50"/>
      <c r="AA12" s="50"/>
      <c r="AB12" s="374"/>
      <c r="AC12" s="374"/>
      <c r="AD12" s="377" t="s">
        <v>132</v>
      </c>
      <c r="AE12" s="377"/>
      <c r="AF12" s="377"/>
      <c r="AG12" s="377"/>
      <c r="AH12" s="377"/>
      <c r="AI12" s="381">
        <v>40</v>
      </c>
      <c r="AJ12" s="381"/>
      <c r="AK12" s="381"/>
      <c r="AL12" s="381">
        <v>35</v>
      </c>
      <c r="AM12" s="381"/>
      <c r="AN12" s="381"/>
      <c r="AO12" s="381"/>
      <c r="AP12" s="382">
        <f t="shared" ref="AP12:AP22" si="0">AL12/AI12</f>
        <v>0.875</v>
      </c>
      <c r="AQ12" s="382"/>
      <c r="AR12" s="385"/>
    </row>
    <row r="13" spans="2:44" ht="25.5" customHeight="1">
      <c r="B13" s="265"/>
      <c r="C13" s="266"/>
      <c r="D13" s="266"/>
      <c r="E13" s="266"/>
      <c r="F13" s="267"/>
      <c r="G13" s="265"/>
      <c r="H13" s="266"/>
      <c r="I13" s="266"/>
      <c r="J13" s="267"/>
      <c r="K13" s="265"/>
      <c r="L13" s="266"/>
      <c r="M13" s="266"/>
      <c r="N13" s="267"/>
      <c r="O13" s="268" t="s">
        <v>55</v>
      </c>
      <c r="P13" s="269"/>
      <c r="Q13" s="269"/>
      <c r="R13" s="270"/>
      <c r="S13" s="268" t="s">
        <v>54</v>
      </c>
      <c r="T13" s="269"/>
      <c r="U13" s="270"/>
      <c r="V13" s="268" t="s">
        <v>53</v>
      </c>
      <c r="W13" s="269"/>
      <c r="X13" s="270"/>
      <c r="Y13" s="49"/>
      <c r="Z13" s="50"/>
      <c r="AA13" s="50"/>
      <c r="AB13" s="374"/>
      <c r="AC13" s="374"/>
      <c r="AD13" s="377" t="s">
        <v>133</v>
      </c>
      <c r="AE13" s="377"/>
      <c r="AF13" s="377"/>
      <c r="AG13" s="377"/>
      <c r="AH13" s="377"/>
      <c r="AI13" s="381">
        <v>40</v>
      </c>
      <c r="AJ13" s="381"/>
      <c r="AK13" s="381"/>
      <c r="AL13" s="381">
        <v>26</v>
      </c>
      <c r="AM13" s="381"/>
      <c r="AN13" s="381"/>
      <c r="AO13" s="381"/>
      <c r="AP13" s="382">
        <f t="shared" si="0"/>
        <v>0.65</v>
      </c>
      <c r="AQ13" s="382"/>
      <c r="AR13" s="385"/>
    </row>
    <row r="14" spans="2:44" ht="29.25" customHeight="1">
      <c r="B14" s="276" t="s">
        <v>232</v>
      </c>
      <c r="C14" s="276"/>
      <c r="D14" s="276"/>
      <c r="E14" s="276"/>
      <c r="F14" s="276"/>
      <c r="G14" s="261" t="s">
        <v>101</v>
      </c>
      <c r="H14" s="261"/>
      <c r="I14" s="261"/>
      <c r="J14" s="261"/>
      <c r="K14" s="261">
        <v>1</v>
      </c>
      <c r="L14" s="261"/>
      <c r="M14" s="261"/>
      <c r="N14" s="261"/>
      <c r="O14" s="277">
        <v>1</v>
      </c>
      <c r="P14" s="278"/>
      <c r="Q14" s="278"/>
      <c r="R14" s="279"/>
      <c r="S14" s="329">
        <v>44561</v>
      </c>
      <c r="T14" s="330"/>
      <c r="U14" s="331"/>
      <c r="V14" s="332">
        <v>2021</v>
      </c>
      <c r="W14" s="332"/>
      <c r="X14" s="332"/>
      <c r="AB14" s="374"/>
      <c r="AC14" s="374"/>
      <c r="AD14" s="377" t="s">
        <v>134</v>
      </c>
      <c r="AE14" s="377"/>
      <c r="AF14" s="377"/>
      <c r="AG14" s="377"/>
      <c r="AH14" s="377"/>
      <c r="AI14" s="381">
        <v>50</v>
      </c>
      <c r="AJ14" s="381"/>
      <c r="AK14" s="381"/>
      <c r="AL14" s="381">
        <v>49</v>
      </c>
      <c r="AM14" s="381"/>
      <c r="AN14" s="381"/>
      <c r="AO14" s="381"/>
      <c r="AP14" s="382">
        <f t="shared" si="0"/>
        <v>0.98</v>
      </c>
      <c r="AQ14" s="382"/>
      <c r="AR14" s="385"/>
    </row>
    <row r="15" spans="2:44" ht="18" customHeight="1">
      <c r="B15" s="281" t="s">
        <v>7</v>
      </c>
      <c r="C15" s="282"/>
      <c r="D15" s="282"/>
      <c r="E15" s="282"/>
      <c r="F15" s="282"/>
      <c r="G15" s="282"/>
      <c r="H15" s="282"/>
      <c r="I15" s="282"/>
      <c r="J15" s="282"/>
      <c r="K15" s="282"/>
      <c r="L15" s="282"/>
      <c r="M15" s="282"/>
      <c r="N15" s="282"/>
      <c r="O15" s="282"/>
      <c r="P15" s="282"/>
      <c r="Q15" s="282"/>
      <c r="R15" s="282"/>
      <c r="S15" s="282"/>
      <c r="T15" s="282"/>
      <c r="U15" s="282"/>
      <c r="V15" s="282"/>
      <c r="W15" s="282"/>
      <c r="X15" s="283"/>
      <c r="Z15" s="46" t="s">
        <v>51</v>
      </c>
      <c r="AB15" s="375">
        <v>2021</v>
      </c>
      <c r="AC15" s="375"/>
      <c r="AD15" s="376" t="s">
        <v>135</v>
      </c>
      <c r="AE15" s="376"/>
      <c r="AF15" s="376"/>
      <c r="AG15" s="376"/>
      <c r="AH15" s="376"/>
      <c r="AI15" s="399">
        <v>1</v>
      </c>
      <c r="AJ15" s="399"/>
      <c r="AK15" s="399"/>
      <c r="AL15" s="378">
        <v>1</v>
      </c>
      <c r="AM15" s="378"/>
      <c r="AN15" s="378"/>
      <c r="AO15" s="378"/>
      <c r="AP15" s="379">
        <f t="shared" si="0"/>
        <v>1</v>
      </c>
      <c r="AQ15" s="379"/>
      <c r="AR15" s="384">
        <f t="shared" ref="AR15" si="1">SUM(AP15:AQ18)/4</f>
        <v>0.88736263736263732</v>
      </c>
    </row>
    <row r="16" spans="2:44" ht="12.75" customHeight="1">
      <c r="B16" s="271" t="s">
        <v>52</v>
      </c>
      <c r="C16" s="262" t="s">
        <v>8</v>
      </c>
      <c r="D16" s="264"/>
      <c r="E16" s="262" t="s">
        <v>115</v>
      </c>
      <c r="F16" s="264"/>
      <c r="G16" s="262" t="s">
        <v>109</v>
      </c>
      <c r="H16" s="263"/>
      <c r="I16" s="263"/>
      <c r="J16" s="263"/>
      <c r="K16" s="263"/>
      <c r="L16" s="264"/>
      <c r="M16" s="274" t="s">
        <v>116</v>
      </c>
      <c r="N16" s="274"/>
      <c r="O16" s="274"/>
      <c r="P16" s="274"/>
      <c r="Q16" s="274"/>
      <c r="R16" s="274"/>
      <c r="S16" s="274"/>
      <c r="T16" s="274"/>
      <c r="U16" s="274"/>
      <c r="V16" s="274"/>
      <c r="W16" s="274"/>
      <c r="X16" s="274"/>
      <c r="AB16" s="375"/>
      <c r="AC16" s="375"/>
      <c r="AD16" s="376" t="s">
        <v>136</v>
      </c>
      <c r="AE16" s="376"/>
      <c r="AF16" s="376"/>
      <c r="AG16" s="376"/>
      <c r="AH16" s="376"/>
      <c r="AI16" s="399">
        <v>11</v>
      </c>
      <c r="AJ16" s="399"/>
      <c r="AK16" s="399"/>
      <c r="AL16" s="378">
        <v>11</v>
      </c>
      <c r="AM16" s="378"/>
      <c r="AN16" s="378"/>
      <c r="AO16" s="378"/>
      <c r="AP16" s="379">
        <f t="shared" si="0"/>
        <v>1</v>
      </c>
      <c r="AQ16" s="379"/>
      <c r="AR16" s="384"/>
    </row>
    <row r="17" spans="2:44" ht="12.75" customHeight="1">
      <c r="B17" s="272"/>
      <c r="C17" s="265"/>
      <c r="D17" s="267"/>
      <c r="E17" s="265"/>
      <c r="F17" s="267"/>
      <c r="G17" s="265"/>
      <c r="H17" s="266"/>
      <c r="I17" s="266"/>
      <c r="J17" s="266"/>
      <c r="K17" s="266"/>
      <c r="L17" s="267"/>
      <c r="M17" s="268" t="s">
        <v>121</v>
      </c>
      <c r="N17" s="269"/>
      <c r="O17" s="269"/>
      <c r="P17" s="269"/>
      <c r="Q17" s="270"/>
      <c r="R17" s="268" t="s">
        <v>122</v>
      </c>
      <c r="S17" s="269"/>
      <c r="T17" s="269"/>
      <c r="U17" s="269"/>
      <c r="V17" s="273" t="s">
        <v>117</v>
      </c>
      <c r="W17" s="273"/>
      <c r="X17" s="273"/>
      <c r="AB17" s="375"/>
      <c r="AC17" s="375"/>
      <c r="AD17" s="376" t="s">
        <v>137</v>
      </c>
      <c r="AE17" s="376"/>
      <c r="AF17" s="376"/>
      <c r="AG17" s="376"/>
      <c r="AH17" s="376"/>
      <c r="AI17" s="399">
        <v>18</v>
      </c>
      <c r="AJ17" s="399"/>
      <c r="AK17" s="399"/>
      <c r="AL17" s="378">
        <v>18</v>
      </c>
      <c r="AM17" s="378"/>
      <c r="AN17" s="378"/>
      <c r="AO17" s="378"/>
      <c r="AP17" s="379">
        <f t="shared" si="0"/>
        <v>1</v>
      </c>
      <c r="AQ17" s="379"/>
      <c r="AR17" s="384"/>
    </row>
    <row r="18" spans="2:44" ht="28.5" customHeight="1">
      <c r="B18" s="43" t="s">
        <v>195</v>
      </c>
      <c r="C18" s="259" t="s">
        <v>112</v>
      </c>
      <c r="D18" s="260"/>
      <c r="E18" s="261">
        <v>1</v>
      </c>
      <c r="F18" s="261"/>
      <c r="G18" s="276" t="s">
        <v>196</v>
      </c>
      <c r="H18" s="276"/>
      <c r="I18" s="276"/>
      <c r="J18" s="276"/>
      <c r="K18" s="276"/>
      <c r="L18" s="276"/>
      <c r="M18" s="333" t="s">
        <v>123</v>
      </c>
      <c r="N18" s="333"/>
      <c r="O18" s="333"/>
      <c r="P18" s="333"/>
      <c r="Q18" s="333"/>
      <c r="R18" s="334" t="s">
        <v>124</v>
      </c>
      <c r="S18" s="334"/>
      <c r="T18" s="334"/>
      <c r="U18" s="334"/>
      <c r="V18" s="335" t="s">
        <v>125</v>
      </c>
      <c r="W18" s="335"/>
      <c r="X18" s="335"/>
      <c r="AB18" s="375"/>
      <c r="AC18" s="375"/>
      <c r="AD18" s="376" t="s">
        <v>138</v>
      </c>
      <c r="AE18" s="376"/>
      <c r="AF18" s="376"/>
      <c r="AG18" s="376"/>
      <c r="AH18" s="376"/>
      <c r="AI18" s="399">
        <v>91</v>
      </c>
      <c r="AJ18" s="399"/>
      <c r="AK18" s="399"/>
      <c r="AL18" s="378">
        <v>50</v>
      </c>
      <c r="AM18" s="378"/>
      <c r="AN18" s="378"/>
      <c r="AO18" s="378"/>
      <c r="AP18" s="379">
        <f t="shared" si="0"/>
        <v>0.5494505494505495</v>
      </c>
      <c r="AQ18" s="379"/>
      <c r="AR18" s="384"/>
    </row>
    <row r="19" spans="2:44" ht="25.15" customHeight="1">
      <c r="B19" s="268" t="s">
        <v>9</v>
      </c>
      <c r="C19" s="269"/>
      <c r="D19" s="269"/>
      <c r="E19" s="269"/>
      <c r="F19" s="269"/>
      <c r="G19" s="269"/>
      <c r="H19" s="269"/>
      <c r="I19" s="269"/>
      <c r="J19" s="269"/>
      <c r="K19" s="269"/>
      <c r="L19" s="270"/>
      <c r="M19" s="268" t="s">
        <v>10</v>
      </c>
      <c r="N19" s="269"/>
      <c r="O19" s="269"/>
      <c r="P19" s="269"/>
      <c r="Q19" s="269"/>
      <c r="R19" s="269"/>
      <c r="S19" s="269"/>
      <c r="T19" s="269"/>
      <c r="U19" s="269"/>
      <c r="V19" s="269"/>
      <c r="W19" s="269"/>
      <c r="X19" s="270"/>
      <c r="AB19" s="374">
        <v>2022</v>
      </c>
      <c r="AC19" s="374"/>
      <c r="AD19" s="377" t="s">
        <v>139</v>
      </c>
      <c r="AE19" s="377"/>
      <c r="AF19" s="377"/>
      <c r="AG19" s="377"/>
      <c r="AH19" s="377"/>
      <c r="AI19" s="381">
        <v>99</v>
      </c>
      <c r="AJ19" s="381"/>
      <c r="AK19" s="381"/>
      <c r="AL19" s="381">
        <v>12</v>
      </c>
      <c r="AM19" s="381"/>
      <c r="AN19" s="381"/>
      <c r="AO19" s="381"/>
      <c r="AP19" s="382">
        <f t="shared" si="0"/>
        <v>0.12121212121212122</v>
      </c>
      <c r="AQ19" s="382"/>
      <c r="AR19" s="385">
        <f t="shared" ref="AR19" si="2">SUM(AP19:AQ22)/4</f>
        <v>3.0303030303030304E-2</v>
      </c>
    </row>
    <row r="20" spans="2:44" ht="45.4" customHeight="1">
      <c r="B20" s="259" t="s">
        <v>207</v>
      </c>
      <c r="C20" s="286"/>
      <c r="D20" s="286"/>
      <c r="E20" s="286"/>
      <c r="F20" s="286"/>
      <c r="G20" s="286"/>
      <c r="H20" s="286"/>
      <c r="I20" s="286"/>
      <c r="J20" s="286"/>
      <c r="K20" s="286"/>
      <c r="L20" s="260"/>
      <c r="M20" s="259"/>
      <c r="N20" s="286"/>
      <c r="O20" s="286"/>
      <c r="P20" s="286"/>
      <c r="Q20" s="286"/>
      <c r="R20" s="286"/>
      <c r="S20" s="286"/>
      <c r="T20" s="286"/>
      <c r="U20" s="286"/>
      <c r="V20" s="286"/>
      <c r="W20" s="286"/>
      <c r="X20" s="260"/>
      <c r="AA20" s="51"/>
      <c r="AB20" s="374"/>
      <c r="AC20" s="374"/>
      <c r="AD20" s="377" t="s">
        <v>140</v>
      </c>
      <c r="AE20" s="377"/>
      <c r="AF20" s="377"/>
      <c r="AG20" s="377"/>
      <c r="AH20" s="377"/>
      <c r="AI20" s="381">
        <v>99</v>
      </c>
      <c r="AJ20" s="381"/>
      <c r="AK20" s="381"/>
      <c r="AL20" s="381"/>
      <c r="AM20" s="381"/>
      <c r="AN20" s="381"/>
      <c r="AO20" s="381"/>
      <c r="AP20" s="382">
        <f t="shared" si="0"/>
        <v>0</v>
      </c>
      <c r="AQ20" s="382"/>
      <c r="AR20" s="385"/>
    </row>
    <row r="21" spans="2:44" ht="18.95" customHeight="1">
      <c r="B21" s="281" t="s">
        <v>11</v>
      </c>
      <c r="C21" s="282"/>
      <c r="D21" s="282"/>
      <c r="E21" s="282"/>
      <c r="F21" s="282"/>
      <c r="G21" s="282"/>
      <c r="H21" s="282"/>
      <c r="I21" s="282"/>
      <c r="J21" s="282"/>
      <c r="K21" s="282"/>
      <c r="L21" s="282"/>
      <c r="M21" s="282"/>
      <c r="N21" s="282"/>
      <c r="O21" s="282"/>
      <c r="P21" s="282"/>
      <c r="Q21" s="282"/>
      <c r="R21" s="282"/>
      <c r="S21" s="282"/>
      <c r="T21" s="282"/>
      <c r="U21" s="282"/>
      <c r="V21" s="282"/>
      <c r="W21" s="282"/>
      <c r="X21" s="283"/>
      <c r="AB21" s="374"/>
      <c r="AC21" s="374"/>
      <c r="AD21" s="377" t="s">
        <v>141</v>
      </c>
      <c r="AE21" s="377"/>
      <c r="AF21" s="377"/>
      <c r="AG21" s="377"/>
      <c r="AH21" s="377"/>
      <c r="AI21" s="381">
        <v>99</v>
      </c>
      <c r="AJ21" s="381"/>
      <c r="AK21" s="381"/>
      <c r="AL21" s="381"/>
      <c r="AM21" s="381"/>
      <c r="AN21" s="381"/>
      <c r="AO21" s="381"/>
      <c r="AP21" s="382">
        <f t="shared" si="0"/>
        <v>0</v>
      </c>
      <c r="AQ21" s="382"/>
      <c r="AR21" s="385"/>
    </row>
    <row r="22" spans="2:44" ht="18.95" customHeight="1">
      <c r="B22" s="284" t="s">
        <v>12</v>
      </c>
      <c r="C22" s="284"/>
      <c r="D22" s="64" t="s">
        <v>13</v>
      </c>
      <c r="E22" s="64" t="s">
        <v>14</v>
      </c>
      <c r="F22" s="64" t="s">
        <v>15</v>
      </c>
      <c r="G22" s="285" t="s">
        <v>16</v>
      </c>
      <c r="H22" s="285"/>
      <c r="I22" s="285"/>
      <c r="J22" s="64" t="s">
        <v>17</v>
      </c>
      <c r="K22" s="285" t="s">
        <v>18</v>
      </c>
      <c r="L22" s="285"/>
      <c r="M22" s="285"/>
      <c r="N22" s="64" t="s">
        <v>19</v>
      </c>
      <c r="O22" s="285" t="s">
        <v>20</v>
      </c>
      <c r="P22" s="285"/>
      <c r="Q22" s="285" t="s">
        <v>21</v>
      </c>
      <c r="R22" s="285"/>
      <c r="S22" s="285"/>
      <c r="T22" s="285" t="s">
        <v>22</v>
      </c>
      <c r="U22" s="285"/>
      <c r="V22" s="285" t="s">
        <v>23</v>
      </c>
      <c r="W22" s="285"/>
      <c r="X22" s="64" t="s">
        <v>24</v>
      </c>
      <c r="AB22" s="374"/>
      <c r="AC22" s="374"/>
      <c r="AD22" s="377" t="s">
        <v>142</v>
      </c>
      <c r="AE22" s="377"/>
      <c r="AF22" s="377"/>
      <c r="AG22" s="377"/>
      <c r="AH22" s="377"/>
      <c r="AI22" s="381">
        <v>99</v>
      </c>
      <c r="AJ22" s="381"/>
      <c r="AK22" s="381"/>
      <c r="AL22" s="381"/>
      <c r="AM22" s="381"/>
      <c r="AN22" s="381"/>
      <c r="AO22" s="381"/>
      <c r="AP22" s="382">
        <f t="shared" si="0"/>
        <v>0</v>
      </c>
      <c r="AQ22" s="382"/>
      <c r="AR22" s="385"/>
    </row>
    <row r="23" spans="2:44" ht="18.95" customHeight="1">
      <c r="B23" s="284" t="s">
        <v>25</v>
      </c>
      <c r="C23" s="284"/>
      <c r="D23" s="368">
        <f>AL15</f>
        <v>1</v>
      </c>
      <c r="E23" s="369"/>
      <c r="F23" s="370"/>
      <c r="G23" s="371">
        <f>AL16</f>
        <v>11</v>
      </c>
      <c r="H23" s="286"/>
      <c r="I23" s="286"/>
      <c r="J23" s="286"/>
      <c r="K23" s="286"/>
      <c r="L23" s="286"/>
      <c r="M23" s="260"/>
      <c r="N23" s="368">
        <f>AL17</f>
        <v>18</v>
      </c>
      <c r="O23" s="369"/>
      <c r="P23" s="369"/>
      <c r="Q23" s="369"/>
      <c r="R23" s="369"/>
      <c r="S23" s="370"/>
      <c r="T23" s="371">
        <f>AL18</f>
        <v>50</v>
      </c>
      <c r="U23" s="286"/>
      <c r="V23" s="286"/>
      <c r="W23" s="286"/>
      <c r="X23" s="260"/>
      <c r="Z23" s="52"/>
      <c r="AA23" s="52"/>
    </row>
    <row r="24" spans="2:44" ht="18.95" customHeight="1">
      <c r="B24" s="284" t="s">
        <v>26</v>
      </c>
      <c r="C24" s="284"/>
      <c r="D24" s="368">
        <f>AI15</f>
        <v>1</v>
      </c>
      <c r="E24" s="369"/>
      <c r="F24" s="370"/>
      <c r="G24" s="371">
        <f>AI16</f>
        <v>11</v>
      </c>
      <c r="H24" s="286"/>
      <c r="I24" s="286"/>
      <c r="J24" s="286"/>
      <c r="K24" s="286"/>
      <c r="L24" s="286"/>
      <c r="M24" s="260"/>
      <c r="N24" s="368">
        <f>AI17</f>
        <v>18</v>
      </c>
      <c r="O24" s="369"/>
      <c r="P24" s="369"/>
      <c r="Q24" s="369"/>
      <c r="R24" s="369"/>
      <c r="S24" s="370"/>
      <c r="T24" s="371">
        <f>AI18</f>
        <v>91</v>
      </c>
      <c r="U24" s="286"/>
      <c r="V24" s="286"/>
      <c r="W24" s="286"/>
      <c r="X24" s="260"/>
      <c r="Y24" s="53"/>
    </row>
    <row r="25" spans="2:44" ht="19.7" customHeight="1">
      <c r="B25" s="281" t="s">
        <v>47</v>
      </c>
      <c r="C25" s="282"/>
      <c r="D25" s="282"/>
      <c r="E25" s="282"/>
      <c r="F25" s="282"/>
      <c r="G25" s="282"/>
      <c r="H25" s="282"/>
      <c r="I25" s="282"/>
      <c r="J25" s="282"/>
      <c r="K25" s="282"/>
      <c r="L25" s="282"/>
      <c r="M25" s="282"/>
      <c r="N25" s="282"/>
      <c r="O25" s="282"/>
      <c r="P25" s="282"/>
      <c r="Q25" s="282"/>
      <c r="R25" s="282"/>
      <c r="S25" s="282"/>
      <c r="T25" s="282"/>
      <c r="U25" s="282"/>
      <c r="V25" s="282"/>
      <c r="W25" s="282"/>
      <c r="X25" s="283"/>
    </row>
    <row r="26" spans="2:44" ht="25.5">
      <c r="B26" s="64" t="s">
        <v>27</v>
      </c>
      <c r="C26" s="64" t="s">
        <v>28</v>
      </c>
      <c r="D26" s="64" t="s">
        <v>29</v>
      </c>
      <c r="E26" s="64" t="s">
        <v>30</v>
      </c>
      <c r="F26" s="27"/>
      <c r="G26" s="27"/>
      <c r="H26" s="299"/>
      <c r="I26" s="299"/>
      <c r="J26" s="299"/>
      <c r="K26" s="299"/>
      <c r="L26" s="299"/>
      <c r="M26" s="299"/>
      <c r="N26" s="299"/>
      <c r="O26" s="299"/>
      <c r="P26" s="299"/>
      <c r="Q26" s="299"/>
      <c r="R26" s="299"/>
      <c r="S26" s="301"/>
      <c r="T26" s="301"/>
      <c r="U26" s="301"/>
      <c r="V26" s="301"/>
      <c r="W26" s="301"/>
      <c r="X26" s="302"/>
    </row>
    <row r="27" spans="2:44" ht="17.649999999999999" customHeight="1">
      <c r="B27" s="65" t="s">
        <v>31</v>
      </c>
      <c r="C27" s="365">
        <f>IF(ISERROR(D23/D24),0,$D$23/$D$24)</f>
        <v>1</v>
      </c>
      <c r="D27" s="365">
        <f>$E$18</f>
        <v>1</v>
      </c>
      <c r="E27" s="99">
        <f>$O$14</f>
        <v>1</v>
      </c>
      <c r="F27" s="28"/>
      <c r="G27" s="28"/>
      <c r="H27" s="300"/>
      <c r="I27" s="300"/>
      <c r="J27" s="303"/>
      <c r="K27" s="303"/>
      <c r="L27" s="5"/>
      <c r="M27" s="5"/>
      <c r="N27" s="300"/>
      <c r="O27" s="300"/>
      <c r="P27" s="300"/>
      <c r="Q27" s="300"/>
      <c r="R27" s="300"/>
      <c r="S27" s="304"/>
      <c r="T27" s="304"/>
      <c r="U27" s="304"/>
      <c r="V27" s="304"/>
      <c r="W27" s="304"/>
      <c r="X27" s="305"/>
    </row>
    <row r="28" spans="2:44" ht="17.649999999999999" customHeight="1">
      <c r="B28" s="65" t="s">
        <v>32</v>
      </c>
      <c r="C28" s="366"/>
      <c r="D28" s="366"/>
      <c r="E28" s="99">
        <f t="shared" ref="E28:E29" si="3">$O$14</f>
        <v>1</v>
      </c>
      <c r="F28" s="28"/>
      <c r="G28" s="28"/>
      <c r="H28" s="303"/>
      <c r="I28" s="303"/>
      <c r="J28" s="303"/>
      <c r="K28" s="303"/>
      <c r="L28" s="6"/>
      <c r="M28" s="5"/>
      <c r="N28" s="303"/>
      <c r="O28" s="303"/>
      <c r="P28" s="303"/>
      <c r="Q28" s="303"/>
      <c r="R28" s="303"/>
      <c r="S28" s="304"/>
      <c r="T28" s="304"/>
      <c r="U28" s="304"/>
      <c r="V28" s="304"/>
      <c r="W28" s="304"/>
      <c r="X28" s="305"/>
    </row>
    <row r="29" spans="2:44" ht="17.649999999999999" customHeight="1">
      <c r="B29" s="65" t="s">
        <v>33</v>
      </c>
      <c r="C29" s="367"/>
      <c r="D29" s="367"/>
      <c r="E29" s="99">
        <f t="shared" si="3"/>
        <v>1</v>
      </c>
      <c r="F29" s="28"/>
      <c r="G29" s="28"/>
      <c r="H29" s="303"/>
      <c r="I29" s="303"/>
      <c r="J29" s="303"/>
      <c r="K29" s="303"/>
      <c r="L29" s="6"/>
      <c r="M29" s="5"/>
      <c r="N29" s="303"/>
      <c r="O29" s="303"/>
      <c r="P29" s="303"/>
      <c r="Q29" s="303"/>
      <c r="R29" s="303"/>
      <c r="S29" s="304"/>
      <c r="T29" s="304"/>
      <c r="U29" s="304"/>
      <c r="V29" s="304"/>
      <c r="W29" s="304"/>
      <c r="X29" s="305"/>
    </row>
    <row r="30" spans="2:44" ht="17.649999999999999" customHeight="1">
      <c r="B30" s="65" t="s">
        <v>34</v>
      </c>
      <c r="C30" s="365">
        <f>IF(ISERROR(G23/G24),0,G23/G24)</f>
        <v>1</v>
      </c>
      <c r="D30" s="365">
        <f t="shared" ref="D30:D36" si="4">$E$18</f>
        <v>1</v>
      </c>
      <c r="E30" s="99">
        <f t="shared" ref="E30:E37" si="5">$O$14</f>
        <v>1</v>
      </c>
      <c r="F30" s="28"/>
      <c r="G30" s="28"/>
      <c r="H30" s="303"/>
      <c r="I30" s="303"/>
      <c r="J30" s="303"/>
      <c r="K30" s="303"/>
      <c r="L30" s="6"/>
      <c r="M30" s="5"/>
      <c r="N30" s="303"/>
      <c r="O30" s="303"/>
      <c r="P30" s="303"/>
      <c r="Q30" s="303"/>
      <c r="R30" s="303"/>
      <c r="S30" s="304"/>
      <c r="T30" s="304"/>
      <c r="U30" s="304"/>
      <c r="V30" s="304"/>
      <c r="W30" s="304"/>
      <c r="X30" s="305"/>
    </row>
    <row r="31" spans="2:44" ht="17.649999999999999" customHeight="1">
      <c r="B31" s="65" t="s">
        <v>35</v>
      </c>
      <c r="C31" s="366"/>
      <c r="D31" s="366"/>
      <c r="E31" s="99">
        <f t="shared" si="5"/>
        <v>1</v>
      </c>
      <c r="F31" s="28"/>
      <c r="G31" s="28"/>
      <c r="H31" s="303"/>
      <c r="I31" s="303"/>
      <c r="J31" s="303"/>
      <c r="K31" s="303"/>
      <c r="L31" s="6"/>
      <c r="M31" s="5"/>
      <c r="N31" s="303"/>
      <c r="O31" s="303"/>
      <c r="P31" s="303"/>
      <c r="Q31" s="303"/>
      <c r="R31" s="303"/>
      <c r="S31" s="304"/>
      <c r="T31" s="304"/>
      <c r="U31" s="304"/>
      <c r="V31" s="304"/>
      <c r="W31" s="304"/>
      <c r="X31" s="305"/>
    </row>
    <row r="32" spans="2:44" ht="17.649999999999999" customHeight="1">
      <c r="B32" s="65" t="s">
        <v>36</v>
      </c>
      <c r="C32" s="367"/>
      <c r="D32" s="367"/>
      <c r="E32" s="99">
        <f t="shared" si="5"/>
        <v>1</v>
      </c>
      <c r="F32" s="28"/>
      <c r="G32" s="28"/>
      <c r="H32" s="303"/>
      <c r="I32" s="303"/>
      <c r="J32" s="303"/>
      <c r="K32" s="303"/>
      <c r="L32" s="6"/>
      <c r="M32" s="5"/>
      <c r="N32" s="303"/>
      <c r="O32" s="303"/>
      <c r="P32" s="303"/>
      <c r="Q32" s="303"/>
      <c r="R32" s="303"/>
      <c r="S32" s="304"/>
      <c r="T32" s="304"/>
      <c r="U32" s="304"/>
      <c r="V32" s="304"/>
      <c r="W32" s="304"/>
      <c r="X32" s="305"/>
    </row>
    <row r="33" spans="2:27" ht="17.649999999999999" customHeight="1">
      <c r="B33" s="65" t="s">
        <v>37</v>
      </c>
      <c r="C33" s="365">
        <f>IF(ISERROR(N23/N24),0,T23/T24)</f>
        <v>0.5494505494505495</v>
      </c>
      <c r="D33" s="365">
        <f t="shared" si="4"/>
        <v>1</v>
      </c>
      <c r="E33" s="99">
        <f t="shared" si="5"/>
        <v>1</v>
      </c>
      <c r="F33" s="28"/>
      <c r="G33" s="28"/>
      <c r="H33" s="303"/>
      <c r="I33" s="303"/>
      <c r="J33" s="303"/>
      <c r="K33" s="303"/>
      <c r="L33" s="6"/>
      <c r="M33" s="5"/>
      <c r="N33" s="303"/>
      <c r="O33" s="303"/>
      <c r="P33" s="303"/>
      <c r="Q33" s="303"/>
      <c r="R33" s="303"/>
      <c r="S33" s="304"/>
      <c r="T33" s="304"/>
      <c r="U33" s="304"/>
      <c r="V33" s="304"/>
      <c r="W33" s="304"/>
      <c r="X33" s="305"/>
    </row>
    <row r="34" spans="2:27" ht="17.649999999999999" customHeight="1">
      <c r="B34" s="65" t="s">
        <v>38</v>
      </c>
      <c r="C34" s="366"/>
      <c r="D34" s="366"/>
      <c r="E34" s="99">
        <f t="shared" si="5"/>
        <v>1</v>
      </c>
      <c r="F34" s="28"/>
      <c r="G34" s="28"/>
      <c r="H34" s="303"/>
      <c r="I34" s="303"/>
      <c r="J34" s="303"/>
      <c r="K34" s="303"/>
      <c r="L34" s="6"/>
      <c r="M34" s="5"/>
      <c r="N34" s="303"/>
      <c r="O34" s="303"/>
      <c r="P34" s="303"/>
      <c r="Q34" s="303"/>
      <c r="R34" s="303"/>
      <c r="S34" s="304"/>
      <c r="T34" s="304"/>
      <c r="U34" s="304"/>
      <c r="V34" s="304"/>
      <c r="W34" s="304"/>
      <c r="X34" s="305"/>
    </row>
    <row r="35" spans="2:27" ht="17.649999999999999" customHeight="1">
      <c r="B35" s="65" t="s">
        <v>39</v>
      </c>
      <c r="C35" s="367"/>
      <c r="D35" s="367"/>
      <c r="E35" s="99">
        <f t="shared" si="5"/>
        <v>1</v>
      </c>
      <c r="F35" s="28"/>
      <c r="G35" s="28"/>
      <c r="H35" s="303"/>
      <c r="I35" s="303"/>
      <c r="J35" s="303"/>
      <c r="K35" s="303"/>
      <c r="L35" s="6"/>
      <c r="M35" s="5"/>
      <c r="N35" s="303"/>
      <c r="O35" s="303"/>
      <c r="P35" s="303"/>
      <c r="Q35" s="303"/>
      <c r="R35" s="303"/>
      <c r="S35" s="304"/>
      <c r="T35" s="304"/>
      <c r="U35" s="304"/>
      <c r="V35" s="304"/>
      <c r="W35" s="304"/>
      <c r="X35" s="305"/>
    </row>
    <row r="36" spans="2:27" ht="17.649999999999999" customHeight="1">
      <c r="B36" s="65" t="s">
        <v>40</v>
      </c>
      <c r="C36" s="365">
        <f>IF(ISERROR(T23/T24),0,T23/T24)</f>
        <v>0.5494505494505495</v>
      </c>
      <c r="D36" s="365">
        <f t="shared" si="4"/>
        <v>1</v>
      </c>
      <c r="E36" s="99">
        <f t="shared" si="5"/>
        <v>1</v>
      </c>
      <c r="F36" s="28"/>
      <c r="G36" s="28"/>
      <c r="H36" s="303"/>
      <c r="I36" s="303"/>
      <c r="J36" s="303"/>
      <c r="K36" s="303"/>
      <c r="L36" s="6"/>
      <c r="M36" s="5"/>
      <c r="N36" s="303"/>
      <c r="O36" s="303"/>
      <c r="P36" s="303"/>
      <c r="Q36" s="303"/>
      <c r="R36" s="303"/>
      <c r="S36" s="304"/>
      <c r="T36" s="304"/>
      <c r="U36" s="304"/>
      <c r="V36" s="304"/>
      <c r="W36" s="304"/>
      <c r="X36" s="305"/>
    </row>
    <row r="37" spans="2:27" ht="17.649999999999999" customHeight="1">
      <c r="B37" s="65" t="s">
        <v>41</v>
      </c>
      <c r="C37" s="366"/>
      <c r="D37" s="366"/>
      <c r="E37" s="99">
        <f t="shared" si="5"/>
        <v>1</v>
      </c>
      <c r="F37" s="28"/>
      <c r="G37" s="28"/>
      <c r="H37" s="303"/>
      <c r="I37" s="303"/>
      <c r="J37" s="303"/>
      <c r="K37" s="303"/>
      <c r="L37" s="6"/>
      <c r="M37" s="5"/>
      <c r="N37" s="303"/>
      <c r="O37" s="303"/>
      <c r="P37" s="303"/>
      <c r="Q37" s="303"/>
      <c r="R37" s="303"/>
      <c r="S37" s="304"/>
      <c r="T37" s="304"/>
      <c r="U37" s="304"/>
      <c r="V37" s="304"/>
      <c r="W37" s="304"/>
      <c r="X37" s="305"/>
    </row>
    <row r="38" spans="2:27" ht="17.649999999999999" customHeight="1">
      <c r="B38" s="65" t="s">
        <v>42</v>
      </c>
      <c r="C38" s="367"/>
      <c r="D38" s="367"/>
      <c r="E38" s="99">
        <v>0</v>
      </c>
      <c r="F38" s="29"/>
      <c r="G38" s="29"/>
      <c r="H38" s="308"/>
      <c r="I38" s="308"/>
      <c r="J38" s="308"/>
      <c r="K38" s="308"/>
      <c r="L38" s="7"/>
      <c r="M38" s="8"/>
      <c r="N38" s="308"/>
      <c r="O38" s="308"/>
      <c r="P38" s="308"/>
      <c r="Q38" s="308"/>
      <c r="R38" s="308"/>
      <c r="S38" s="306"/>
      <c r="T38" s="306"/>
      <c r="U38" s="306"/>
      <c r="V38" s="306"/>
      <c r="W38" s="306"/>
      <c r="X38" s="307"/>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311" t="s">
        <v>50</v>
      </c>
      <c r="C40" s="312"/>
      <c r="D40" s="312"/>
      <c r="E40" s="312"/>
      <c r="F40" s="312"/>
      <c r="G40" s="312"/>
      <c r="H40" s="312"/>
      <c r="I40" s="312"/>
      <c r="J40" s="312"/>
      <c r="K40" s="312"/>
      <c r="L40" s="312"/>
      <c r="M40" s="312"/>
      <c r="N40" s="312"/>
      <c r="O40" s="312"/>
      <c r="P40" s="312"/>
      <c r="Q40" s="312"/>
      <c r="R40" s="312"/>
      <c r="S40" s="312"/>
      <c r="T40" s="312"/>
      <c r="U40" s="312"/>
      <c r="V40" s="312"/>
      <c r="W40" s="312"/>
      <c r="X40" s="313"/>
    </row>
    <row r="41" spans="2:27" ht="66" customHeight="1">
      <c r="B41" s="309" t="s">
        <v>392</v>
      </c>
      <c r="C41" s="309"/>
      <c r="D41" s="309"/>
      <c r="E41" s="309"/>
      <c r="F41" s="309"/>
      <c r="G41" s="309"/>
      <c r="H41" s="309"/>
      <c r="I41" s="309"/>
      <c r="J41" s="309"/>
      <c r="K41" s="309"/>
      <c r="L41" s="309"/>
      <c r="M41" s="309"/>
      <c r="N41" s="309"/>
      <c r="O41" s="309"/>
      <c r="P41" s="309"/>
      <c r="Q41" s="309"/>
      <c r="R41" s="309"/>
      <c r="S41" s="309"/>
      <c r="T41" s="309"/>
      <c r="U41" s="309"/>
      <c r="V41" s="309"/>
      <c r="W41" s="309"/>
      <c r="X41" s="309"/>
      <c r="Y41" s="54"/>
      <c r="Z41" s="55"/>
      <c r="AA41" s="55"/>
    </row>
    <row r="42" spans="2:27" ht="10.5" customHeight="1">
      <c r="B42" s="310"/>
      <c r="C42" s="299"/>
      <c r="D42" s="299"/>
      <c r="E42" s="299"/>
      <c r="F42" s="299"/>
      <c r="G42" s="299"/>
      <c r="H42" s="299"/>
      <c r="I42" s="299"/>
      <c r="J42" s="299"/>
      <c r="K42" s="299"/>
      <c r="L42" s="299"/>
      <c r="M42" s="299"/>
      <c r="N42" s="299"/>
      <c r="O42" s="299"/>
      <c r="P42" s="299"/>
      <c r="Q42" s="299"/>
      <c r="R42" s="299"/>
      <c r="S42" s="299"/>
      <c r="T42" s="299"/>
      <c r="U42" s="299"/>
      <c r="V42" s="299"/>
      <c r="W42" s="299"/>
      <c r="X42" s="302"/>
      <c r="Y42" s="56"/>
      <c r="Z42" s="57"/>
      <c r="AA42" s="58"/>
    </row>
    <row r="43" spans="2:27" ht="18" customHeight="1">
      <c r="B43" s="323" t="s">
        <v>43</v>
      </c>
      <c r="C43" s="324"/>
      <c r="D43" s="324"/>
      <c r="E43" s="324"/>
      <c r="F43" s="324"/>
      <c r="G43" s="324"/>
      <c r="H43" s="324"/>
      <c r="I43" s="324"/>
      <c r="J43" s="324"/>
      <c r="K43" s="324"/>
      <c r="L43" s="324"/>
      <c r="M43" s="324"/>
      <c r="N43" s="324"/>
      <c r="O43" s="324"/>
      <c r="P43" s="324"/>
      <c r="Q43" s="324"/>
      <c r="R43" s="324"/>
      <c r="S43" s="324"/>
      <c r="T43" s="324"/>
      <c r="U43" s="324"/>
      <c r="V43" s="324"/>
      <c r="W43" s="324"/>
      <c r="X43" s="325"/>
      <c r="Y43" s="56"/>
      <c r="Z43" s="57"/>
      <c r="AA43" s="58"/>
    </row>
    <row r="44" spans="2:27" ht="32.25" customHeight="1">
      <c r="B44" s="326"/>
      <c r="C44" s="327"/>
      <c r="D44" s="327"/>
      <c r="E44" s="327"/>
      <c r="F44" s="327"/>
      <c r="G44" s="327"/>
      <c r="H44" s="327"/>
      <c r="I44" s="327"/>
      <c r="J44" s="327"/>
      <c r="K44" s="327"/>
      <c r="L44" s="327"/>
      <c r="M44" s="327"/>
      <c r="N44" s="327"/>
      <c r="O44" s="327"/>
      <c r="P44" s="327"/>
      <c r="Q44" s="327"/>
      <c r="R44" s="327"/>
      <c r="S44" s="327"/>
      <c r="T44" s="327"/>
      <c r="U44" s="327"/>
      <c r="V44" s="327"/>
      <c r="W44" s="327"/>
      <c r="X44" s="328"/>
      <c r="Y44" s="56"/>
      <c r="Z44" s="57"/>
      <c r="AA44" s="58"/>
    </row>
    <row r="45" spans="2:27" ht="8.4499999999999993" customHeight="1">
      <c r="B45" s="30"/>
      <c r="C45" s="27"/>
      <c r="D45" s="27"/>
      <c r="E45" s="27"/>
      <c r="F45" s="27"/>
      <c r="G45" s="299"/>
      <c r="H45" s="299"/>
      <c r="I45" s="299"/>
      <c r="J45" s="299"/>
      <c r="K45" s="299"/>
      <c r="L45" s="299"/>
      <c r="M45" s="27"/>
      <c r="N45" s="27"/>
      <c r="O45" s="27"/>
      <c r="P45" s="27"/>
      <c r="Q45" s="27"/>
      <c r="R45" s="27"/>
      <c r="S45" s="27"/>
      <c r="T45" s="27"/>
      <c r="U45" s="27"/>
      <c r="V45" s="27"/>
      <c r="W45" s="27"/>
      <c r="X45" s="31"/>
      <c r="Y45" s="56"/>
      <c r="Z45" s="57"/>
      <c r="AA45" s="58"/>
    </row>
    <row r="46" spans="2:27" ht="12.75">
      <c r="B46" s="314" t="s">
        <v>44</v>
      </c>
      <c r="C46" s="315"/>
      <c r="D46" s="315"/>
      <c r="E46" s="315"/>
      <c r="F46" s="315"/>
      <c r="G46" s="315"/>
      <c r="H46" s="315"/>
      <c r="I46" s="28"/>
      <c r="J46" s="13" t="s">
        <v>45</v>
      </c>
      <c r="K46" s="28"/>
      <c r="L46" s="316" t="s">
        <v>278</v>
      </c>
      <c r="M46" s="317"/>
      <c r="N46" s="28"/>
      <c r="O46" s="5" t="s">
        <v>46</v>
      </c>
      <c r="P46" s="28"/>
      <c r="Q46" s="259"/>
      <c r="R46" s="260"/>
      <c r="S46" s="28"/>
      <c r="T46" s="28"/>
      <c r="U46" s="28"/>
      <c r="V46" s="28"/>
      <c r="W46" s="28"/>
      <c r="X46" s="33"/>
      <c r="Y46" s="56"/>
      <c r="Z46" s="57"/>
      <c r="AA46" s="58"/>
    </row>
    <row r="47" spans="2:27" ht="8.4499999999999993" customHeight="1">
      <c r="B47" s="34"/>
      <c r="C47" s="28"/>
      <c r="D47" s="28"/>
      <c r="E47" s="28"/>
      <c r="F47" s="28"/>
      <c r="G47" s="28"/>
      <c r="H47" s="28"/>
      <c r="I47" s="318"/>
      <c r="J47" s="318"/>
      <c r="K47" s="318"/>
      <c r="L47" s="318"/>
      <c r="M47" s="318"/>
      <c r="N47" s="318"/>
      <c r="O47" s="318"/>
      <c r="P47" s="318"/>
      <c r="Q47" s="318"/>
      <c r="R47" s="318"/>
      <c r="S47" s="318"/>
      <c r="T47" s="318"/>
      <c r="U47" s="318"/>
      <c r="V47" s="318"/>
      <c r="W47" s="318"/>
      <c r="X47" s="319"/>
      <c r="Y47" s="56"/>
      <c r="Z47" s="57"/>
      <c r="AA47" s="58"/>
    </row>
    <row r="48" spans="2:27" ht="35.25" customHeight="1">
      <c r="B48" s="320" t="s">
        <v>57</v>
      </c>
      <c r="C48" s="321"/>
      <c r="D48" s="321"/>
      <c r="E48" s="321"/>
      <c r="F48" s="321"/>
      <c r="G48" s="321"/>
      <c r="H48" s="321"/>
      <c r="I48" s="321"/>
      <c r="J48" s="321"/>
      <c r="K48" s="321"/>
      <c r="L48" s="321"/>
      <c r="M48" s="321"/>
      <c r="N48" s="321"/>
      <c r="O48" s="321"/>
      <c r="P48" s="321"/>
      <c r="Q48" s="321"/>
      <c r="R48" s="321"/>
      <c r="S48" s="321"/>
      <c r="T48" s="321"/>
      <c r="U48" s="321"/>
      <c r="V48" s="321"/>
      <c r="W48" s="321"/>
      <c r="X48" s="322"/>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303"/>
      <c r="H50" s="303"/>
      <c r="I50" s="303"/>
      <c r="J50" s="303"/>
      <c r="K50" s="303"/>
      <c r="L50" s="303"/>
      <c r="M50" s="303"/>
      <c r="N50" s="303"/>
      <c r="O50" s="303"/>
      <c r="P50" s="303"/>
      <c r="Q50" s="303"/>
      <c r="R50" s="303"/>
      <c r="S50" s="303"/>
      <c r="T50" s="303"/>
      <c r="U50" s="303"/>
      <c r="V50" s="303"/>
      <c r="W50" s="303"/>
      <c r="X50" s="303"/>
      <c r="Y50" s="56"/>
      <c r="Z50" s="57"/>
      <c r="AA50" s="58"/>
    </row>
  </sheetData>
  <sheetProtection selectLockedCells="1" selectUnlockedCells="1"/>
  <mergeCells count="212">
    <mergeCell ref="AR7:AR10"/>
    <mergeCell ref="AR11:AR14"/>
    <mergeCell ref="AR15:AR18"/>
    <mergeCell ref="AR19:AR22"/>
    <mergeCell ref="AI7:AK10"/>
    <mergeCell ref="AL7:AO10"/>
    <mergeCell ref="B46:H46"/>
    <mergeCell ref="L46:M46"/>
    <mergeCell ref="Q46:R46"/>
    <mergeCell ref="H38:I38"/>
    <mergeCell ref="J38:K38"/>
    <mergeCell ref="N38:O38"/>
    <mergeCell ref="P38:R38"/>
    <mergeCell ref="B40:X40"/>
    <mergeCell ref="B41:X41"/>
    <mergeCell ref="H36:I36"/>
    <mergeCell ref="J36:K36"/>
    <mergeCell ref="N36:O36"/>
    <mergeCell ref="P36:R36"/>
    <mergeCell ref="H37:I37"/>
    <mergeCell ref="J37:K37"/>
    <mergeCell ref="N37:O37"/>
    <mergeCell ref="P37:R37"/>
    <mergeCell ref="H34:I34"/>
    <mergeCell ref="I47:X47"/>
    <mergeCell ref="B48:X48"/>
    <mergeCell ref="G50:H50"/>
    <mergeCell ref="I50:X50"/>
    <mergeCell ref="B42:X42"/>
    <mergeCell ref="B43:X43"/>
    <mergeCell ref="B44:X44"/>
    <mergeCell ref="G45:H45"/>
    <mergeCell ref="I45:J45"/>
    <mergeCell ref="K45:L45"/>
    <mergeCell ref="N29:O29"/>
    <mergeCell ref="P29:R29"/>
    <mergeCell ref="J34:K34"/>
    <mergeCell ref="N34:O34"/>
    <mergeCell ref="P34:R34"/>
    <mergeCell ref="H35:I35"/>
    <mergeCell ref="J35:K35"/>
    <mergeCell ref="N35:O35"/>
    <mergeCell ref="P35:R35"/>
    <mergeCell ref="H32:I32"/>
    <mergeCell ref="J32:K32"/>
    <mergeCell ref="N32:O32"/>
    <mergeCell ref="P32:R32"/>
    <mergeCell ref="H33:I33"/>
    <mergeCell ref="J33:K33"/>
    <mergeCell ref="N33:O33"/>
    <mergeCell ref="P33:R33"/>
    <mergeCell ref="N24:S24"/>
    <mergeCell ref="T24:X24"/>
    <mergeCell ref="B25:X25"/>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AD22:AH22"/>
    <mergeCell ref="AI22:AK22"/>
    <mergeCell ref="AL22:AO22"/>
    <mergeCell ref="AP22:AQ22"/>
    <mergeCell ref="B21:X21"/>
    <mergeCell ref="AD21:AH21"/>
    <mergeCell ref="AI21:AK21"/>
    <mergeCell ref="AL21:AO21"/>
    <mergeCell ref="AP21:AQ21"/>
    <mergeCell ref="B22:C22"/>
    <mergeCell ref="G22:I22"/>
    <mergeCell ref="K22:M22"/>
    <mergeCell ref="O22:P22"/>
    <mergeCell ref="Q22:S22"/>
    <mergeCell ref="AI16:AK16"/>
    <mergeCell ref="AL16:AO16"/>
    <mergeCell ref="AP19:AQ19"/>
    <mergeCell ref="B20:L20"/>
    <mergeCell ref="M20:X20"/>
    <mergeCell ref="AD20:AH20"/>
    <mergeCell ref="AI20:AK20"/>
    <mergeCell ref="AL20:AO20"/>
    <mergeCell ref="AP20:AQ20"/>
    <mergeCell ref="AD18:AH18"/>
    <mergeCell ref="AI18:AK18"/>
    <mergeCell ref="AL18:AO18"/>
    <mergeCell ref="AP18:AQ18"/>
    <mergeCell ref="B19:L19"/>
    <mergeCell ref="M19:X19"/>
    <mergeCell ref="AB19:AC22"/>
    <mergeCell ref="AD19:AH19"/>
    <mergeCell ref="AI19:AK19"/>
    <mergeCell ref="AL19:AO19"/>
    <mergeCell ref="C18:D18"/>
    <mergeCell ref="E18:F18"/>
    <mergeCell ref="G18:L18"/>
    <mergeCell ref="M18:Q18"/>
    <mergeCell ref="R18:U18"/>
    <mergeCell ref="AD14:AH14"/>
    <mergeCell ref="AI14:AK14"/>
    <mergeCell ref="AL14:AO14"/>
    <mergeCell ref="AP14:AQ14"/>
    <mergeCell ref="B15:X15"/>
    <mergeCell ref="AB15:AC18"/>
    <mergeCell ref="AD15:AH15"/>
    <mergeCell ref="AI15:AK15"/>
    <mergeCell ref="AL15:AO15"/>
    <mergeCell ref="AP15:AQ15"/>
    <mergeCell ref="B16:B17"/>
    <mergeCell ref="C16:D17"/>
    <mergeCell ref="AP16:AQ16"/>
    <mergeCell ref="M17:Q17"/>
    <mergeCell ref="R17:U17"/>
    <mergeCell ref="V17:X17"/>
    <mergeCell ref="AD17:AH17"/>
    <mergeCell ref="AI17:AK17"/>
    <mergeCell ref="AL17:AO17"/>
    <mergeCell ref="AP17:AQ17"/>
    <mergeCell ref="E16:F17"/>
    <mergeCell ref="G16:L17"/>
    <mergeCell ref="M16:X16"/>
    <mergeCell ref="AD16:AH16"/>
    <mergeCell ref="AP7:AQ10"/>
    <mergeCell ref="B11:X11"/>
    <mergeCell ref="AB11:AC14"/>
    <mergeCell ref="AD11:AH11"/>
    <mergeCell ref="AI11:AK11"/>
    <mergeCell ref="AL11:AO11"/>
    <mergeCell ref="AP11:AQ11"/>
    <mergeCell ref="B12:F13"/>
    <mergeCell ref="G12:J13"/>
    <mergeCell ref="K12:N13"/>
    <mergeCell ref="O12:X12"/>
    <mergeCell ref="AD12:AH12"/>
    <mergeCell ref="AI12:AK12"/>
    <mergeCell ref="AL12:AO12"/>
    <mergeCell ref="AP12:AQ12"/>
    <mergeCell ref="O13:R13"/>
    <mergeCell ref="S13:U13"/>
    <mergeCell ref="V13:X13"/>
    <mergeCell ref="AD13:AH13"/>
    <mergeCell ref="AI13:AK13"/>
    <mergeCell ref="AL13:AO13"/>
    <mergeCell ref="AP13:AQ13"/>
    <mergeCell ref="B14:F14"/>
    <mergeCell ref="G14:J14"/>
    <mergeCell ref="AD8:AH8"/>
    <mergeCell ref="B9:X9"/>
    <mergeCell ref="AD9:AH9"/>
    <mergeCell ref="B7:F8"/>
    <mergeCell ref="G7:X8"/>
    <mergeCell ref="AB7:AC10"/>
    <mergeCell ref="AD7:AH7"/>
    <mergeCell ref="B10:X10"/>
    <mergeCell ref="AD10:AH10"/>
    <mergeCell ref="AB5:AC6"/>
    <mergeCell ref="AD5:AH6"/>
    <mergeCell ref="AI5:AK6"/>
    <mergeCell ref="AL5:AO6"/>
    <mergeCell ref="AP5:AQ6"/>
    <mergeCell ref="B6:X6"/>
    <mergeCell ref="B1:T1"/>
    <mergeCell ref="U1:X4"/>
    <mergeCell ref="B2:T4"/>
    <mergeCell ref="C5:D5"/>
    <mergeCell ref="E5:G5"/>
    <mergeCell ref="H5:J5"/>
    <mergeCell ref="K5:N5"/>
    <mergeCell ref="O5:R5"/>
    <mergeCell ref="S5:V5"/>
    <mergeCell ref="AB3:AR4"/>
    <mergeCell ref="AR5:AR6"/>
    <mergeCell ref="AB1:AR1"/>
    <mergeCell ref="C36:C38"/>
    <mergeCell ref="D36:D38"/>
    <mergeCell ref="C27:C29"/>
    <mergeCell ref="D27:D29"/>
    <mergeCell ref="C30:C32"/>
    <mergeCell ref="D30:D32"/>
    <mergeCell ref="C33:C35"/>
    <mergeCell ref="D33:D35"/>
    <mergeCell ref="W5:X5"/>
    <mergeCell ref="K14:N14"/>
    <mergeCell ref="O14:R14"/>
    <mergeCell ref="S14:U14"/>
    <mergeCell ref="V14:X14"/>
    <mergeCell ref="V18:X18"/>
    <mergeCell ref="T22:U22"/>
    <mergeCell ref="V22:W22"/>
    <mergeCell ref="B24:C24"/>
    <mergeCell ref="B23:C23"/>
    <mergeCell ref="D23:F23"/>
    <mergeCell ref="G23:M23"/>
    <mergeCell ref="N23:S23"/>
    <mergeCell ref="T23:X23"/>
    <mergeCell ref="D24:F24"/>
    <mergeCell ref="G24:M24"/>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Hoja1!$A$3:$A$24</xm:f>
          </x14:formula1>
          <xm:sqref>G7:X8</xm:sqref>
        </x14:dataValidation>
        <x14:dataValidation type="list" allowBlank="1" showInputMessage="1" showErrorMessage="1">
          <x14:formula1>
            <xm:f>Hoja1!$F$3:$F$8</xm:f>
          </x14:formula1>
          <xm:sqref>C18:D18</xm:sqref>
        </x14:dataValidation>
        <x14:dataValidation type="list" allowBlank="1" showInputMessage="1" showErrorMessage="1">
          <x14:formula1>
            <xm:f>Hoja1!$D$3:$D$13</xm:f>
          </x14:formula1>
          <xm:sqref>G14:J14</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8">
    <tabColor theme="7"/>
    <pageSetUpPr fitToPage="1"/>
  </sheetPr>
  <dimension ref="B1:AR50"/>
  <sheetViews>
    <sheetView zoomScale="80" zoomScaleNormal="80" zoomScaleSheetLayoutView="100" workbookViewId="0">
      <selection activeCell="H5" sqref="H5:J5"/>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43" width="4.625" style="46"/>
    <col min="44" max="44" width="8.875" style="23" customWidth="1"/>
    <col min="45" max="16384" width="4.625" style="23"/>
  </cols>
  <sheetData>
    <row r="1" spans="2:44" ht="20.25" customHeight="1">
      <c r="B1" s="344" t="s">
        <v>72</v>
      </c>
      <c r="C1" s="345"/>
      <c r="D1" s="345"/>
      <c r="E1" s="345"/>
      <c r="F1" s="345"/>
      <c r="G1" s="345"/>
      <c r="H1" s="345"/>
      <c r="I1" s="345"/>
      <c r="J1" s="345"/>
      <c r="K1" s="345"/>
      <c r="L1" s="345"/>
      <c r="M1" s="345"/>
      <c r="N1" s="345"/>
      <c r="O1" s="345"/>
      <c r="P1" s="345"/>
      <c r="Q1" s="345"/>
      <c r="R1" s="345"/>
      <c r="S1" s="345"/>
      <c r="T1" s="346"/>
      <c r="U1" s="356"/>
      <c r="V1" s="357"/>
      <c r="W1" s="357"/>
      <c r="X1" s="358"/>
      <c r="AB1" s="383" t="s">
        <v>374</v>
      </c>
      <c r="AC1" s="383"/>
      <c r="AD1" s="383"/>
      <c r="AE1" s="383"/>
      <c r="AF1" s="383"/>
      <c r="AG1" s="383"/>
      <c r="AH1" s="383"/>
      <c r="AI1" s="383"/>
      <c r="AJ1" s="383"/>
      <c r="AK1" s="383"/>
      <c r="AL1" s="383"/>
      <c r="AM1" s="383"/>
      <c r="AN1" s="383"/>
      <c r="AO1" s="383"/>
      <c r="AP1" s="383"/>
      <c r="AQ1" s="383"/>
      <c r="AR1" s="383"/>
    </row>
    <row r="2" spans="2:44" ht="13.5" customHeight="1">
      <c r="B2" s="347" t="s">
        <v>75</v>
      </c>
      <c r="C2" s="348"/>
      <c r="D2" s="348"/>
      <c r="E2" s="348"/>
      <c r="F2" s="348"/>
      <c r="G2" s="348"/>
      <c r="H2" s="348"/>
      <c r="I2" s="348"/>
      <c r="J2" s="348"/>
      <c r="K2" s="348"/>
      <c r="L2" s="348"/>
      <c r="M2" s="348"/>
      <c r="N2" s="348"/>
      <c r="O2" s="348"/>
      <c r="P2" s="348"/>
      <c r="Q2" s="348"/>
      <c r="R2" s="348"/>
      <c r="S2" s="348"/>
      <c r="T2" s="349"/>
      <c r="U2" s="359"/>
      <c r="V2" s="360"/>
      <c r="W2" s="360"/>
      <c r="X2" s="361"/>
    </row>
    <row r="3" spans="2:44" ht="13.5" customHeight="1">
      <c r="B3" s="350"/>
      <c r="C3" s="351"/>
      <c r="D3" s="351"/>
      <c r="E3" s="351"/>
      <c r="F3" s="351"/>
      <c r="G3" s="351"/>
      <c r="H3" s="351"/>
      <c r="I3" s="351"/>
      <c r="J3" s="351"/>
      <c r="K3" s="351"/>
      <c r="L3" s="351"/>
      <c r="M3" s="351"/>
      <c r="N3" s="351"/>
      <c r="O3" s="351"/>
      <c r="P3" s="351"/>
      <c r="Q3" s="351"/>
      <c r="R3" s="351"/>
      <c r="S3" s="351"/>
      <c r="T3" s="352"/>
      <c r="U3" s="359"/>
      <c r="V3" s="360"/>
      <c r="W3" s="360"/>
      <c r="X3" s="361"/>
      <c r="AB3" s="372" t="s">
        <v>450</v>
      </c>
      <c r="AC3" s="372"/>
      <c r="AD3" s="372"/>
      <c r="AE3" s="372"/>
      <c r="AF3" s="372"/>
      <c r="AG3" s="372"/>
      <c r="AH3" s="372"/>
      <c r="AI3" s="372"/>
      <c r="AJ3" s="372"/>
      <c r="AK3" s="372"/>
      <c r="AL3" s="372"/>
      <c r="AM3" s="372"/>
      <c r="AN3" s="372"/>
      <c r="AO3" s="372"/>
      <c r="AP3" s="372"/>
      <c r="AQ3" s="372"/>
      <c r="AR3" s="372"/>
    </row>
    <row r="4" spans="2:44" ht="13.5" customHeight="1">
      <c r="B4" s="353"/>
      <c r="C4" s="354"/>
      <c r="D4" s="354"/>
      <c r="E4" s="354"/>
      <c r="F4" s="354"/>
      <c r="G4" s="354"/>
      <c r="H4" s="354"/>
      <c r="I4" s="354"/>
      <c r="J4" s="354"/>
      <c r="K4" s="354"/>
      <c r="L4" s="354"/>
      <c r="M4" s="354"/>
      <c r="N4" s="354"/>
      <c r="O4" s="354"/>
      <c r="P4" s="354"/>
      <c r="Q4" s="354"/>
      <c r="R4" s="354"/>
      <c r="S4" s="354"/>
      <c r="T4" s="355"/>
      <c r="U4" s="362"/>
      <c r="V4" s="363"/>
      <c r="W4" s="363"/>
      <c r="X4" s="364"/>
      <c r="AB4" s="372"/>
      <c r="AC4" s="372"/>
      <c r="AD4" s="372"/>
      <c r="AE4" s="372"/>
      <c r="AF4" s="372"/>
      <c r="AG4" s="372"/>
      <c r="AH4" s="372"/>
      <c r="AI4" s="372"/>
      <c r="AJ4" s="372"/>
      <c r="AK4" s="372"/>
      <c r="AL4" s="372"/>
      <c r="AM4" s="372"/>
      <c r="AN4" s="372"/>
      <c r="AO4" s="372"/>
      <c r="AP4" s="372"/>
      <c r="AQ4" s="372"/>
      <c r="AR4" s="372"/>
    </row>
    <row r="5" spans="2:44" s="41" customFormat="1" ht="14.25" customHeight="1">
      <c r="B5" s="67" t="s">
        <v>0</v>
      </c>
      <c r="C5" s="336" t="s">
        <v>444</v>
      </c>
      <c r="D5" s="336"/>
      <c r="E5" s="337" t="s">
        <v>1</v>
      </c>
      <c r="F5" s="337"/>
      <c r="G5" s="337"/>
      <c r="H5" s="338" t="s">
        <v>441</v>
      </c>
      <c r="I5" s="338"/>
      <c r="J5" s="338"/>
      <c r="K5" s="337" t="s">
        <v>2</v>
      </c>
      <c r="L5" s="337"/>
      <c r="M5" s="337"/>
      <c r="N5" s="337"/>
      <c r="O5" s="336" t="s">
        <v>442</v>
      </c>
      <c r="P5" s="336"/>
      <c r="Q5" s="336"/>
      <c r="R5" s="336"/>
      <c r="S5" s="339" t="s">
        <v>3</v>
      </c>
      <c r="T5" s="340"/>
      <c r="U5" s="340"/>
      <c r="V5" s="341"/>
      <c r="W5" s="342" t="s">
        <v>120</v>
      </c>
      <c r="X5" s="343"/>
      <c r="Y5" s="47"/>
      <c r="Z5" s="48"/>
      <c r="AA5" s="48"/>
      <c r="AB5" s="380" t="s">
        <v>143</v>
      </c>
      <c r="AC5" s="380"/>
      <c r="AD5" s="380" t="s">
        <v>144</v>
      </c>
      <c r="AE5" s="380"/>
      <c r="AF5" s="380"/>
      <c r="AG5" s="380"/>
      <c r="AH5" s="380"/>
      <c r="AI5" s="380" t="s">
        <v>145</v>
      </c>
      <c r="AJ5" s="380"/>
      <c r="AK5" s="380"/>
      <c r="AL5" s="380" t="s">
        <v>146</v>
      </c>
      <c r="AM5" s="380"/>
      <c r="AN5" s="380"/>
      <c r="AO5" s="380"/>
      <c r="AP5" s="372" t="s">
        <v>149</v>
      </c>
      <c r="AQ5" s="372"/>
      <c r="AR5" s="373" t="s">
        <v>150</v>
      </c>
    </row>
    <row r="6" spans="2:44" ht="9" customHeight="1">
      <c r="B6" s="275"/>
      <c r="C6" s="275"/>
      <c r="D6" s="275"/>
      <c r="E6" s="275"/>
      <c r="F6" s="275"/>
      <c r="G6" s="275"/>
      <c r="H6" s="275"/>
      <c r="I6" s="275"/>
      <c r="J6" s="275"/>
      <c r="K6" s="275"/>
      <c r="L6" s="275"/>
      <c r="M6" s="275"/>
      <c r="N6" s="275"/>
      <c r="O6" s="275"/>
      <c r="P6" s="275"/>
      <c r="Q6" s="275"/>
      <c r="R6" s="275"/>
      <c r="S6" s="275"/>
      <c r="T6" s="275"/>
      <c r="U6" s="275"/>
      <c r="V6" s="275"/>
      <c r="W6" s="275"/>
      <c r="X6" s="275"/>
      <c r="AB6" s="380"/>
      <c r="AC6" s="380"/>
      <c r="AD6" s="380"/>
      <c r="AE6" s="380"/>
      <c r="AF6" s="380"/>
      <c r="AG6" s="380"/>
      <c r="AH6" s="380"/>
      <c r="AI6" s="380"/>
      <c r="AJ6" s="380"/>
      <c r="AK6" s="380"/>
      <c r="AL6" s="380"/>
      <c r="AM6" s="380"/>
      <c r="AN6" s="380"/>
      <c r="AO6" s="380"/>
      <c r="AP6" s="372"/>
      <c r="AQ6" s="372"/>
      <c r="AR6" s="373"/>
    </row>
    <row r="7" spans="2:44" ht="14.25" customHeight="1">
      <c r="B7" s="287" t="s">
        <v>76</v>
      </c>
      <c r="C7" s="288"/>
      <c r="D7" s="288"/>
      <c r="E7" s="288"/>
      <c r="F7" s="289"/>
      <c r="G7" s="293" t="s">
        <v>91</v>
      </c>
      <c r="H7" s="294"/>
      <c r="I7" s="294"/>
      <c r="J7" s="294"/>
      <c r="K7" s="294"/>
      <c r="L7" s="294"/>
      <c r="M7" s="294"/>
      <c r="N7" s="294"/>
      <c r="O7" s="294"/>
      <c r="P7" s="294"/>
      <c r="Q7" s="294"/>
      <c r="R7" s="294"/>
      <c r="S7" s="294"/>
      <c r="T7" s="294"/>
      <c r="U7" s="294"/>
      <c r="V7" s="294"/>
      <c r="W7" s="294"/>
      <c r="X7" s="295"/>
      <c r="AB7" s="375">
        <v>2029</v>
      </c>
      <c r="AC7" s="375"/>
      <c r="AD7" s="376" t="s">
        <v>445</v>
      </c>
      <c r="AE7" s="376"/>
      <c r="AF7" s="376"/>
      <c r="AG7" s="376"/>
      <c r="AH7" s="376"/>
      <c r="AI7" s="378">
        <v>141</v>
      </c>
      <c r="AJ7" s="378"/>
      <c r="AK7" s="378"/>
      <c r="AL7" s="378">
        <v>141</v>
      </c>
      <c r="AM7" s="378"/>
      <c r="AN7" s="378"/>
      <c r="AO7" s="378"/>
      <c r="AP7" s="379">
        <f t="shared" ref="AP7:AP10" si="0">AL7/AI7</f>
        <v>1</v>
      </c>
      <c r="AQ7" s="379"/>
      <c r="AR7" s="384">
        <f>SUM(AP7:AQ10)/4</f>
        <v>0.9890300539155501</v>
      </c>
    </row>
    <row r="8" spans="2:44" ht="14.25" customHeight="1">
      <c r="B8" s="290"/>
      <c r="C8" s="291"/>
      <c r="D8" s="291"/>
      <c r="E8" s="291"/>
      <c r="F8" s="292"/>
      <c r="G8" s="296"/>
      <c r="H8" s="297"/>
      <c r="I8" s="297"/>
      <c r="J8" s="297"/>
      <c r="K8" s="297"/>
      <c r="L8" s="297"/>
      <c r="M8" s="297"/>
      <c r="N8" s="297"/>
      <c r="O8" s="297"/>
      <c r="P8" s="297"/>
      <c r="Q8" s="297"/>
      <c r="R8" s="297"/>
      <c r="S8" s="297"/>
      <c r="T8" s="297"/>
      <c r="U8" s="297"/>
      <c r="V8" s="297"/>
      <c r="W8" s="297"/>
      <c r="X8" s="298"/>
      <c r="AB8" s="375"/>
      <c r="AC8" s="375"/>
      <c r="AD8" s="376" t="s">
        <v>446</v>
      </c>
      <c r="AE8" s="376"/>
      <c r="AF8" s="376"/>
      <c r="AG8" s="376"/>
      <c r="AH8" s="376"/>
      <c r="AI8" s="378">
        <v>136</v>
      </c>
      <c r="AJ8" s="378"/>
      <c r="AK8" s="378"/>
      <c r="AL8" s="378">
        <v>136</v>
      </c>
      <c r="AM8" s="378"/>
      <c r="AN8" s="378"/>
      <c r="AO8" s="378"/>
      <c r="AP8" s="379">
        <f t="shared" si="0"/>
        <v>1</v>
      </c>
      <c r="AQ8" s="379"/>
      <c r="AR8" s="384"/>
    </row>
    <row r="9" spans="2:44" ht="19.149999999999999" customHeight="1">
      <c r="B9" s="281" t="s">
        <v>49</v>
      </c>
      <c r="C9" s="282"/>
      <c r="D9" s="282"/>
      <c r="E9" s="282"/>
      <c r="F9" s="282"/>
      <c r="G9" s="282"/>
      <c r="H9" s="282"/>
      <c r="I9" s="282"/>
      <c r="J9" s="282"/>
      <c r="K9" s="282"/>
      <c r="L9" s="282"/>
      <c r="M9" s="282"/>
      <c r="N9" s="282"/>
      <c r="O9" s="282"/>
      <c r="P9" s="282"/>
      <c r="Q9" s="282"/>
      <c r="R9" s="282"/>
      <c r="S9" s="282"/>
      <c r="T9" s="282"/>
      <c r="U9" s="282"/>
      <c r="V9" s="282"/>
      <c r="W9" s="282"/>
      <c r="X9" s="283"/>
      <c r="AB9" s="375"/>
      <c r="AC9" s="375"/>
      <c r="AD9" s="376" t="s">
        <v>447</v>
      </c>
      <c r="AE9" s="376"/>
      <c r="AF9" s="376"/>
      <c r="AG9" s="376"/>
      <c r="AH9" s="376"/>
      <c r="AI9" s="378">
        <v>131</v>
      </c>
      <c r="AJ9" s="378"/>
      <c r="AK9" s="378"/>
      <c r="AL9" s="378">
        <v>128</v>
      </c>
      <c r="AM9" s="378"/>
      <c r="AN9" s="378"/>
      <c r="AO9" s="378"/>
      <c r="AP9" s="379">
        <f t="shared" si="0"/>
        <v>0.97709923664122134</v>
      </c>
      <c r="AQ9" s="379"/>
      <c r="AR9" s="384"/>
    </row>
    <row r="10" spans="2:44" ht="15" customHeight="1">
      <c r="B10" s="268" t="s">
        <v>4</v>
      </c>
      <c r="C10" s="269"/>
      <c r="D10" s="269"/>
      <c r="E10" s="269"/>
      <c r="F10" s="269"/>
      <c r="G10" s="269"/>
      <c r="H10" s="269"/>
      <c r="I10" s="269"/>
      <c r="J10" s="269"/>
      <c r="K10" s="269"/>
      <c r="L10" s="269"/>
      <c r="M10" s="269"/>
      <c r="N10" s="269"/>
      <c r="O10" s="269"/>
      <c r="P10" s="269"/>
      <c r="Q10" s="269"/>
      <c r="R10" s="269"/>
      <c r="S10" s="269"/>
      <c r="T10" s="269"/>
      <c r="U10" s="269"/>
      <c r="V10" s="269"/>
      <c r="W10" s="269"/>
      <c r="X10" s="269"/>
      <c r="AB10" s="375"/>
      <c r="AC10" s="375"/>
      <c r="AD10" s="376" t="s">
        <v>448</v>
      </c>
      <c r="AE10" s="376"/>
      <c r="AF10" s="376"/>
      <c r="AG10" s="376"/>
      <c r="AH10" s="376"/>
      <c r="AI10" s="378">
        <v>143</v>
      </c>
      <c r="AJ10" s="378"/>
      <c r="AK10" s="378"/>
      <c r="AL10" s="378">
        <v>140</v>
      </c>
      <c r="AM10" s="378"/>
      <c r="AN10" s="378"/>
      <c r="AO10" s="378"/>
      <c r="AP10" s="379">
        <f t="shared" si="0"/>
        <v>0.97902097902097907</v>
      </c>
      <c r="AQ10" s="379"/>
      <c r="AR10" s="384"/>
    </row>
    <row r="11" spans="2:44" ht="38.25" customHeight="1">
      <c r="B11" s="280" t="s">
        <v>153</v>
      </c>
      <c r="C11" s="280"/>
      <c r="D11" s="280"/>
      <c r="E11" s="280"/>
      <c r="F11" s="280"/>
      <c r="G11" s="280"/>
      <c r="H11" s="280"/>
      <c r="I11" s="280"/>
      <c r="J11" s="280"/>
      <c r="K11" s="280"/>
      <c r="L11" s="280"/>
      <c r="M11" s="280"/>
      <c r="N11" s="280"/>
      <c r="O11" s="280"/>
      <c r="P11" s="280"/>
      <c r="Q11" s="280"/>
      <c r="R11" s="280"/>
      <c r="S11" s="280"/>
      <c r="T11" s="280"/>
      <c r="U11" s="280"/>
      <c r="V11" s="280"/>
      <c r="W11" s="280"/>
      <c r="X11" s="280"/>
      <c r="AB11" s="374">
        <v>2020</v>
      </c>
      <c r="AC11" s="374"/>
      <c r="AD11" s="377" t="s">
        <v>131</v>
      </c>
      <c r="AE11" s="377"/>
      <c r="AF11" s="377"/>
      <c r="AG11" s="377"/>
      <c r="AH11" s="377"/>
      <c r="AI11" s="381">
        <v>113</v>
      </c>
      <c r="AJ11" s="381"/>
      <c r="AK11" s="381"/>
      <c r="AL11" s="381">
        <v>113</v>
      </c>
      <c r="AM11" s="381"/>
      <c r="AN11" s="381"/>
      <c r="AO11" s="381"/>
      <c r="AP11" s="382">
        <f>AL11/AI11</f>
        <v>1</v>
      </c>
      <c r="AQ11" s="382"/>
      <c r="AR11" s="385">
        <f>SUM(AP11:AQ14)/4</f>
        <v>1</v>
      </c>
    </row>
    <row r="12" spans="2:44" ht="12.75">
      <c r="B12" s="262" t="s">
        <v>56</v>
      </c>
      <c r="C12" s="263"/>
      <c r="D12" s="263"/>
      <c r="E12" s="263"/>
      <c r="F12" s="264"/>
      <c r="G12" s="262" t="s">
        <v>48</v>
      </c>
      <c r="H12" s="263"/>
      <c r="I12" s="263"/>
      <c r="J12" s="264"/>
      <c r="K12" s="262" t="s">
        <v>5</v>
      </c>
      <c r="L12" s="263"/>
      <c r="M12" s="263"/>
      <c r="N12" s="264"/>
      <c r="O12" s="268" t="s">
        <v>6</v>
      </c>
      <c r="P12" s="269"/>
      <c r="Q12" s="269"/>
      <c r="R12" s="269"/>
      <c r="S12" s="269"/>
      <c r="T12" s="269"/>
      <c r="U12" s="269"/>
      <c r="V12" s="269"/>
      <c r="W12" s="269"/>
      <c r="X12" s="270"/>
      <c r="Y12" s="49"/>
      <c r="Z12" s="50"/>
      <c r="AA12" s="50"/>
      <c r="AB12" s="374"/>
      <c r="AC12" s="374"/>
      <c r="AD12" s="377" t="s">
        <v>132</v>
      </c>
      <c r="AE12" s="377"/>
      <c r="AF12" s="377"/>
      <c r="AG12" s="377"/>
      <c r="AH12" s="377"/>
      <c r="AI12" s="381">
        <v>44</v>
      </c>
      <c r="AJ12" s="381"/>
      <c r="AK12" s="381"/>
      <c r="AL12" s="381">
        <v>44</v>
      </c>
      <c r="AM12" s="381"/>
      <c r="AN12" s="381"/>
      <c r="AO12" s="381"/>
      <c r="AP12" s="382">
        <f t="shared" ref="AP12:AP22" si="1">AL12/AI12</f>
        <v>1</v>
      </c>
      <c r="AQ12" s="382"/>
      <c r="AR12" s="385"/>
    </row>
    <row r="13" spans="2:44" ht="25.5" customHeight="1">
      <c r="B13" s="265"/>
      <c r="C13" s="266"/>
      <c r="D13" s="266"/>
      <c r="E13" s="266"/>
      <c r="F13" s="267"/>
      <c r="G13" s="265"/>
      <c r="H13" s="266"/>
      <c r="I13" s="266"/>
      <c r="J13" s="267"/>
      <c r="K13" s="265"/>
      <c r="L13" s="266"/>
      <c r="M13" s="266"/>
      <c r="N13" s="267"/>
      <c r="O13" s="268" t="s">
        <v>55</v>
      </c>
      <c r="P13" s="269"/>
      <c r="Q13" s="269"/>
      <c r="R13" s="270"/>
      <c r="S13" s="268" t="s">
        <v>54</v>
      </c>
      <c r="T13" s="269"/>
      <c r="U13" s="270"/>
      <c r="V13" s="268" t="s">
        <v>53</v>
      </c>
      <c r="W13" s="269"/>
      <c r="X13" s="270"/>
      <c r="Y13" s="49"/>
      <c r="Z13" s="50"/>
      <c r="AA13" s="50"/>
      <c r="AB13" s="374"/>
      <c r="AC13" s="374"/>
      <c r="AD13" s="377" t="s">
        <v>133</v>
      </c>
      <c r="AE13" s="377"/>
      <c r="AF13" s="377"/>
      <c r="AG13" s="377"/>
      <c r="AH13" s="377"/>
      <c r="AI13" s="381">
        <v>35</v>
      </c>
      <c r="AJ13" s="381"/>
      <c r="AK13" s="381"/>
      <c r="AL13" s="381">
        <v>35</v>
      </c>
      <c r="AM13" s="381"/>
      <c r="AN13" s="381"/>
      <c r="AO13" s="381"/>
      <c r="AP13" s="382">
        <f t="shared" si="1"/>
        <v>1</v>
      </c>
      <c r="AQ13" s="382"/>
      <c r="AR13" s="385"/>
    </row>
    <row r="14" spans="2:44" ht="29.25" customHeight="1">
      <c r="B14" s="276" t="s">
        <v>255</v>
      </c>
      <c r="C14" s="276"/>
      <c r="D14" s="276"/>
      <c r="E14" s="276"/>
      <c r="F14" s="276"/>
      <c r="G14" s="261" t="s">
        <v>101</v>
      </c>
      <c r="H14" s="261"/>
      <c r="I14" s="261"/>
      <c r="J14" s="261"/>
      <c r="K14" s="261">
        <v>1</v>
      </c>
      <c r="L14" s="261"/>
      <c r="M14" s="261"/>
      <c r="N14" s="261"/>
      <c r="O14" s="277">
        <v>1</v>
      </c>
      <c r="P14" s="278"/>
      <c r="Q14" s="278"/>
      <c r="R14" s="279"/>
      <c r="S14" s="329">
        <v>44561</v>
      </c>
      <c r="T14" s="330"/>
      <c r="U14" s="331"/>
      <c r="V14" s="332">
        <v>2021</v>
      </c>
      <c r="W14" s="332"/>
      <c r="X14" s="332"/>
      <c r="AB14" s="374"/>
      <c r="AC14" s="374"/>
      <c r="AD14" s="377" t="s">
        <v>134</v>
      </c>
      <c r="AE14" s="377"/>
      <c r="AF14" s="377"/>
      <c r="AG14" s="377"/>
      <c r="AH14" s="377"/>
      <c r="AI14" s="381">
        <v>6</v>
      </c>
      <c r="AJ14" s="381"/>
      <c r="AK14" s="381"/>
      <c r="AL14" s="381">
        <v>6</v>
      </c>
      <c r="AM14" s="381"/>
      <c r="AN14" s="381"/>
      <c r="AO14" s="381"/>
      <c r="AP14" s="382">
        <f t="shared" si="1"/>
        <v>1</v>
      </c>
      <c r="AQ14" s="382"/>
      <c r="AR14" s="385"/>
    </row>
    <row r="15" spans="2:44" ht="18" customHeight="1">
      <c r="B15" s="281" t="s">
        <v>7</v>
      </c>
      <c r="C15" s="282"/>
      <c r="D15" s="282"/>
      <c r="E15" s="282"/>
      <c r="F15" s="282"/>
      <c r="G15" s="282"/>
      <c r="H15" s="282"/>
      <c r="I15" s="282"/>
      <c r="J15" s="282"/>
      <c r="K15" s="282"/>
      <c r="L15" s="282"/>
      <c r="M15" s="282"/>
      <c r="N15" s="282"/>
      <c r="O15" s="282"/>
      <c r="P15" s="282"/>
      <c r="Q15" s="282"/>
      <c r="R15" s="282"/>
      <c r="S15" s="282"/>
      <c r="T15" s="282"/>
      <c r="U15" s="282"/>
      <c r="V15" s="282"/>
      <c r="W15" s="282"/>
      <c r="X15" s="283"/>
      <c r="Z15" s="46" t="s">
        <v>51</v>
      </c>
      <c r="AB15" s="375">
        <v>2021</v>
      </c>
      <c r="AC15" s="375"/>
      <c r="AD15" s="376" t="s">
        <v>135</v>
      </c>
      <c r="AE15" s="376"/>
      <c r="AF15" s="376"/>
      <c r="AG15" s="376"/>
      <c r="AH15" s="376"/>
      <c r="AI15" s="378">
        <v>5</v>
      </c>
      <c r="AJ15" s="378"/>
      <c r="AK15" s="378"/>
      <c r="AL15" s="378">
        <v>5</v>
      </c>
      <c r="AM15" s="378"/>
      <c r="AN15" s="378"/>
      <c r="AO15" s="378"/>
      <c r="AP15" s="379">
        <f t="shared" si="1"/>
        <v>1</v>
      </c>
      <c r="AQ15" s="379"/>
      <c r="AR15" s="384" t="e">
        <f>SUM(AP16+AP15+AP17+AP18)/4</f>
        <v>#DIV/0!</v>
      </c>
    </row>
    <row r="16" spans="2:44" ht="12.75" customHeight="1">
      <c r="B16" s="271" t="s">
        <v>52</v>
      </c>
      <c r="C16" s="262" t="s">
        <v>8</v>
      </c>
      <c r="D16" s="264"/>
      <c r="E16" s="262" t="s">
        <v>115</v>
      </c>
      <c r="F16" s="264"/>
      <c r="G16" s="262" t="s">
        <v>109</v>
      </c>
      <c r="H16" s="263"/>
      <c r="I16" s="263"/>
      <c r="J16" s="263"/>
      <c r="K16" s="263"/>
      <c r="L16" s="264"/>
      <c r="M16" s="274" t="s">
        <v>116</v>
      </c>
      <c r="N16" s="274"/>
      <c r="O16" s="274"/>
      <c r="P16" s="274"/>
      <c r="Q16" s="274"/>
      <c r="R16" s="274"/>
      <c r="S16" s="274"/>
      <c r="T16" s="274"/>
      <c r="U16" s="274"/>
      <c r="V16" s="274"/>
      <c r="W16" s="274"/>
      <c r="X16" s="274"/>
      <c r="AB16" s="375"/>
      <c r="AC16" s="375"/>
      <c r="AD16" s="376" t="s">
        <v>136</v>
      </c>
      <c r="AE16" s="376"/>
      <c r="AF16" s="376"/>
      <c r="AG16" s="376"/>
      <c r="AH16" s="376"/>
      <c r="AI16" s="378">
        <v>16</v>
      </c>
      <c r="AJ16" s="378"/>
      <c r="AK16" s="378"/>
      <c r="AL16" s="378">
        <v>16</v>
      </c>
      <c r="AM16" s="378"/>
      <c r="AN16" s="378"/>
      <c r="AO16" s="378"/>
      <c r="AP16" s="379">
        <f t="shared" si="1"/>
        <v>1</v>
      </c>
      <c r="AQ16" s="379"/>
      <c r="AR16" s="384"/>
    </row>
    <row r="17" spans="2:44" ht="12.75" customHeight="1">
      <c r="B17" s="272"/>
      <c r="C17" s="265"/>
      <c r="D17" s="267"/>
      <c r="E17" s="265"/>
      <c r="F17" s="267"/>
      <c r="G17" s="265"/>
      <c r="H17" s="266"/>
      <c r="I17" s="266"/>
      <c r="J17" s="266"/>
      <c r="K17" s="266"/>
      <c r="L17" s="267"/>
      <c r="M17" s="268" t="s">
        <v>121</v>
      </c>
      <c r="N17" s="269"/>
      <c r="O17" s="269"/>
      <c r="P17" s="269"/>
      <c r="Q17" s="270"/>
      <c r="R17" s="268" t="s">
        <v>122</v>
      </c>
      <c r="S17" s="269"/>
      <c r="T17" s="269"/>
      <c r="U17" s="269"/>
      <c r="V17" s="273" t="s">
        <v>117</v>
      </c>
      <c r="W17" s="273"/>
      <c r="X17" s="273"/>
      <c r="AB17" s="375"/>
      <c r="AC17" s="375"/>
      <c r="AD17" s="376" t="s">
        <v>137</v>
      </c>
      <c r="AE17" s="376"/>
      <c r="AF17" s="376"/>
      <c r="AG17" s="376"/>
      <c r="AH17" s="376"/>
      <c r="AI17" s="378">
        <v>5</v>
      </c>
      <c r="AJ17" s="378"/>
      <c r="AK17" s="378"/>
      <c r="AL17" s="378">
        <v>5</v>
      </c>
      <c r="AM17" s="378"/>
      <c r="AN17" s="378"/>
      <c r="AO17" s="378"/>
      <c r="AP17" s="379">
        <f t="shared" si="1"/>
        <v>1</v>
      </c>
      <c r="AQ17" s="379"/>
      <c r="AR17" s="384"/>
    </row>
    <row r="18" spans="2:44" ht="28.5" customHeight="1">
      <c r="B18" s="68" t="s">
        <v>195</v>
      </c>
      <c r="C18" s="259" t="s">
        <v>112</v>
      </c>
      <c r="D18" s="260"/>
      <c r="E18" s="261">
        <v>1</v>
      </c>
      <c r="F18" s="261"/>
      <c r="G18" s="276" t="s">
        <v>256</v>
      </c>
      <c r="H18" s="276"/>
      <c r="I18" s="276"/>
      <c r="J18" s="276"/>
      <c r="K18" s="276"/>
      <c r="L18" s="276"/>
      <c r="M18" s="333" t="s">
        <v>123</v>
      </c>
      <c r="N18" s="333"/>
      <c r="O18" s="333"/>
      <c r="P18" s="333"/>
      <c r="Q18" s="333"/>
      <c r="R18" s="334" t="s">
        <v>124</v>
      </c>
      <c r="S18" s="334"/>
      <c r="T18" s="334"/>
      <c r="U18" s="334"/>
      <c r="V18" s="335" t="s">
        <v>125</v>
      </c>
      <c r="W18" s="335"/>
      <c r="X18" s="335"/>
      <c r="AB18" s="375"/>
      <c r="AC18" s="375"/>
      <c r="AD18" s="376" t="s">
        <v>138</v>
      </c>
      <c r="AE18" s="376"/>
      <c r="AF18" s="376"/>
      <c r="AG18" s="376"/>
      <c r="AH18" s="376"/>
      <c r="AI18" s="378">
        <v>0</v>
      </c>
      <c r="AJ18" s="378"/>
      <c r="AK18" s="378"/>
      <c r="AL18" s="378">
        <v>0</v>
      </c>
      <c r="AM18" s="378"/>
      <c r="AN18" s="378"/>
      <c r="AO18" s="378"/>
      <c r="AP18" s="379" t="e">
        <f t="shared" si="1"/>
        <v>#DIV/0!</v>
      </c>
      <c r="AQ18" s="379"/>
      <c r="AR18" s="384"/>
    </row>
    <row r="19" spans="2:44" ht="25.15" customHeight="1">
      <c r="B19" s="268" t="s">
        <v>9</v>
      </c>
      <c r="C19" s="269"/>
      <c r="D19" s="269"/>
      <c r="E19" s="269"/>
      <c r="F19" s="269"/>
      <c r="G19" s="269"/>
      <c r="H19" s="269"/>
      <c r="I19" s="269"/>
      <c r="J19" s="269"/>
      <c r="K19" s="269"/>
      <c r="L19" s="270"/>
      <c r="M19" s="268" t="s">
        <v>10</v>
      </c>
      <c r="N19" s="269"/>
      <c r="O19" s="269"/>
      <c r="P19" s="269"/>
      <c r="Q19" s="269"/>
      <c r="R19" s="269"/>
      <c r="S19" s="269"/>
      <c r="T19" s="269"/>
      <c r="U19" s="269"/>
      <c r="V19" s="269"/>
      <c r="W19" s="269"/>
      <c r="X19" s="270"/>
      <c r="AB19" s="374">
        <v>2022</v>
      </c>
      <c r="AC19" s="374"/>
      <c r="AD19" s="377" t="s">
        <v>139</v>
      </c>
      <c r="AE19" s="377"/>
      <c r="AF19" s="377"/>
      <c r="AG19" s="377"/>
      <c r="AH19" s="377"/>
      <c r="AI19" s="381">
        <v>8</v>
      </c>
      <c r="AJ19" s="381"/>
      <c r="AK19" s="381"/>
      <c r="AL19" s="381">
        <v>8</v>
      </c>
      <c r="AM19" s="381"/>
      <c r="AN19" s="381"/>
      <c r="AO19" s="381"/>
      <c r="AP19" s="382">
        <f t="shared" si="1"/>
        <v>1</v>
      </c>
      <c r="AQ19" s="382"/>
      <c r="AR19" s="385" t="e">
        <f t="shared" ref="AR19" si="2">SUM(AP19:AQ22)/4</f>
        <v>#DIV/0!</v>
      </c>
    </row>
    <row r="20" spans="2:44" ht="45.4" customHeight="1">
      <c r="B20" s="259" t="s">
        <v>257</v>
      </c>
      <c r="C20" s="286"/>
      <c r="D20" s="286"/>
      <c r="E20" s="286"/>
      <c r="F20" s="286"/>
      <c r="G20" s="286"/>
      <c r="H20" s="286"/>
      <c r="I20" s="286"/>
      <c r="J20" s="286"/>
      <c r="K20" s="286"/>
      <c r="L20" s="260"/>
      <c r="M20" s="259"/>
      <c r="N20" s="286"/>
      <c r="O20" s="286"/>
      <c r="P20" s="286"/>
      <c r="Q20" s="286"/>
      <c r="R20" s="286"/>
      <c r="S20" s="286"/>
      <c r="T20" s="286"/>
      <c r="U20" s="286"/>
      <c r="V20" s="286"/>
      <c r="W20" s="286"/>
      <c r="X20" s="260"/>
      <c r="AA20" s="51"/>
      <c r="AB20" s="374"/>
      <c r="AC20" s="374"/>
      <c r="AD20" s="377" t="s">
        <v>140</v>
      </c>
      <c r="AE20" s="377"/>
      <c r="AF20" s="377"/>
      <c r="AG20" s="377"/>
      <c r="AH20" s="377"/>
      <c r="AI20" s="381">
        <v>8</v>
      </c>
      <c r="AJ20" s="381"/>
      <c r="AK20" s="381"/>
      <c r="AL20" s="381">
        <v>8</v>
      </c>
      <c r="AM20" s="381"/>
      <c r="AN20" s="381"/>
      <c r="AO20" s="381"/>
      <c r="AP20" s="382">
        <f t="shared" si="1"/>
        <v>1</v>
      </c>
      <c r="AQ20" s="382"/>
      <c r="AR20" s="385"/>
    </row>
    <row r="21" spans="2:44" ht="18.95" customHeight="1">
      <c r="B21" s="281" t="s">
        <v>11</v>
      </c>
      <c r="C21" s="282"/>
      <c r="D21" s="282"/>
      <c r="E21" s="282"/>
      <c r="F21" s="282"/>
      <c r="G21" s="282"/>
      <c r="H21" s="282"/>
      <c r="I21" s="282"/>
      <c r="J21" s="282"/>
      <c r="K21" s="282"/>
      <c r="L21" s="282"/>
      <c r="M21" s="282"/>
      <c r="N21" s="282"/>
      <c r="O21" s="282"/>
      <c r="P21" s="282"/>
      <c r="Q21" s="282"/>
      <c r="R21" s="282"/>
      <c r="S21" s="282"/>
      <c r="T21" s="282"/>
      <c r="U21" s="282"/>
      <c r="V21" s="282"/>
      <c r="W21" s="282"/>
      <c r="X21" s="283"/>
      <c r="AB21" s="374"/>
      <c r="AC21" s="374"/>
      <c r="AD21" s="377" t="s">
        <v>141</v>
      </c>
      <c r="AE21" s="377"/>
      <c r="AF21" s="377"/>
      <c r="AG21" s="377"/>
      <c r="AH21" s="377"/>
      <c r="AI21" s="381"/>
      <c r="AJ21" s="381"/>
      <c r="AK21" s="381"/>
      <c r="AL21" s="381"/>
      <c r="AM21" s="381"/>
      <c r="AN21" s="381"/>
      <c r="AO21" s="381"/>
      <c r="AP21" s="382" t="e">
        <f t="shared" si="1"/>
        <v>#DIV/0!</v>
      </c>
      <c r="AQ21" s="382"/>
      <c r="AR21" s="385"/>
    </row>
    <row r="22" spans="2:44" ht="18.95" customHeight="1">
      <c r="B22" s="284" t="s">
        <v>12</v>
      </c>
      <c r="C22" s="284"/>
      <c r="D22" s="69" t="s">
        <v>13</v>
      </c>
      <c r="E22" s="69" t="s">
        <v>14</v>
      </c>
      <c r="F22" s="69" t="s">
        <v>15</v>
      </c>
      <c r="G22" s="285" t="s">
        <v>16</v>
      </c>
      <c r="H22" s="285"/>
      <c r="I22" s="285"/>
      <c r="J22" s="69" t="s">
        <v>17</v>
      </c>
      <c r="K22" s="285" t="s">
        <v>18</v>
      </c>
      <c r="L22" s="285"/>
      <c r="M22" s="285"/>
      <c r="N22" s="69" t="s">
        <v>19</v>
      </c>
      <c r="O22" s="285" t="s">
        <v>20</v>
      </c>
      <c r="P22" s="285"/>
      <c r="Q22" s="285" t="s">
        <v>21</v>
      </c>
      <c r="R22" s="285"/>
      <c r="S22" s="285"/>
      <c r="T22" s="285" t="s">
        <v>22</v>
      </c>
      <c r="U22" s="285"/>
      <c r="V22" s="285" t="s">
        <v>23</v>
      </c>
      <c r="W22" s="285"/>
      <c r="X22" s="69" t="s">
        <v>24</v>
      </c>
      <c r="AB22" s="374"/>
      <c r="AC22" s="374"/>
      <c r="AD22" s="377" t="s">
        <v>142</v>
      </c>
      <c r="AE22" s="377"/>
      <c r="AF22" s="377"/>
      <c r="AG22" s="377"/>
      <c r="AH22" s="377"/>
      <c r="AI22" s="381"/>
      <c r="AJ22" s="381"/>
      <c r="AK22" s="381"/>
      <c r="AL22" s="381"/>
      <c r="AM22" s="381"/>
      <c r="AN22" s="381"/>
      <c r="AO22" s="381"/>
      <c r="AP22" s="382" t="e">
        <f t="shared" si="1"/>
        <v>#DIV/0!</v>
      </c>
      <c r="AQ22" s="382"/>
      <c r="AR22" s="385"/>
    </row>
    <row r="23" spans="2:44" ht="18.95" customHeight="1">
      <c r="B23" s="284" t="s">
        <v>25</v>
      </c>
      <c r="C23" s="284"/>
      <c r="D23" s="368">
        <f>AL15</f>
        <v>5</v>
      </c>
      <c r="E23" s="369"/>
      <c r="F23" s="370"/>
      <c r="G23" s="371">
        <f>AL16</f>
        <v>16</v>
      </c>
      <c r="H23" s="286"/>
      <c r="I23" s="286"/>
      <c r="J23" s="286"/>
      <c r="K23" s="286"/>
      <c r="L23" s="286"/>
      <c r="M23" s="260"/>
      <c r="N23" s="368">
        <f>AL17</f>
        <v>5</v>
      </c>
      <c r="O23" s="369"/>
      <c r="P23" s="369"/>
      <c r="Q23" s="369"/>
      <c r="R23" s="369"/>
      <c r="S23" s="370"/>
      <c r="T23" s="371">
        <f>AL18</f>
        <v>0</v>
      </c>
      <c r="U23" s="286"/>
      <c r="V23" s="286"/>
      <c r="W23" s="286"/>
      <c r="X23" s="260"/>
      <c r="Z23" s="52"/>
      <c r="AA23" s="52"/>
    </row>
    <row r="24" spans="2:44" ht="18.95" customHeight="1">
      <c r="B24" s="284" t="s">
        <v>26</v>
      </c>
      <c r="C24" s="284"/>
      <c r="D24" s="368">
        <f>AI15</f>
        <v>5</v>
      </c>
      <c r="E24" s="369"/>
      <c r="F24" s="370"/>
      <c r="G24" s="371">
        <f>AI16</f>
        <v>16</v>
      </c>
      <c r="H24" s="286"/>
      <c r="I24" s="286"/>
      <c r="J24" s="286"/>
      <c r="K24" s="286"/>
      <c r="L24" s="286"/>
      <c r="M24" s="260"/>
      <c r="N24" s="368">
        <f>AI17</f>
        <v>5</v>
      </c>
      <c r="O24" s="369"/>
      <c r="P24" s="369"/>
      <c r="Q24" s="369"/>
      <c r="R24" s="369"/>
      <c r="S24" s="370"/>
      <c r="T24" s="371">
        <f>AI18</f>
        <v>0</v>
      </c>
      <c r="U24" s="286"/>
      <c r="V24" s="286"/>
      <c r="W24" s="286"/>
      <c r="X24" s="260"/>
      <c r="Y24" s="53"/>
    </row>
    <row r="25" spans="2:44" ht="19.7" customHeight="1">
      <c r="B25" s="281" t="s">
        <v>47</v>
      </c>
      <c r="C25" s="282"/>
      <c r="D25" s="282"/>
      <c r="E25" s="282"/>
      <c r="F25" s="282"/>
      <c r="G25" s="282"/>
      <c r="H25" s="282"/>
      <c r="I25" s="282"/>
      <c r="J25" s="282"/>
      <c r="K25" s="282"/>
      <c r="L25" s="282"/>
      <c r="M25" s="282"/>
      <c r="N25" s="282"/>
      <c r="O25" s="282"/>
      <c r="P25" s="282"/>
      <c r="Q25" s="282"/>
      <c r="R25" s="282"/>
      <c r="S25" s="282"/>
      <c r="T25" s="282"/>
      <c r="U25" s="282"/>
      <c r="V25" s="282"/>
      <c r="W25" s="282"/>
      <c r="X25" s="283"/>
    </row>
    <row r="26" spans="2:44" ht="25.5">
      <c r="B26" s="69" t="s">
        <v>27</v>
      </c>
      <c r="C26" s="69" t="s">
        <v>28</v>
      </c>
      <c r="D26" s="69" t="s">
        <v>29</v>
      </c>
      <c r="E26" s="69" t="s">
        <v>30</v>
      </c>
      <c r="F26" s="27"/>
      <c r="G26" s="27"/>
      <c r="H26" s="299"/>
      <c r="I26" s="299"/>
      <c r="J26" s="299"/>
      <c r="K26" s="299"/>
      <c r="L26" s="299"/>
      <c r="M26" s="299"/>
      <c r="N26" s="299"/>
      <c r="O26" s="299"/>
      <c r="P26" s="299"/>
      <c r="Q26" s="299"/>
      <c r="R26" s="299"/>
      <c r="S26" s="301"/>
      <c r="T26" s="301"/>
      <c r="U26" s="301"/>
      <c r="V26" s="301"/>
      <c r="W26" s="301"/>
      <c r="X26" s="302"/>
    </row>
    <row r="27" spans="2:44" ht="17.649999999999999" customHeight="1">
      <c r="B27" s="74" t="s">
        <v>31</v>
      </c>
      <c r="C27" s="409">
        <f>IF(ISERROR(D23/D24),0,$D$23/$D$24)</f>
        <v>1</v>
      </c>
      <c r="D27" s="409">
        <f>$E$18</f>
        <v>1</v>
      </c>
      <c r="E27" s="100">
        <f>$O$14</f>
        <v>1</v>
      </c>
      <c r="F27" s="28"/>
      <c r="G27" s="28"/>
      <c r="H27" s="300"/>
      <c r="I27" s="300"/>
      <c r="J27" s="303"/>
      <c r="K27" s="303"/>
      <c r="L27" s="5"/>
      <c r="M27" s="5"/>
      <c r="N27" s="300"/>
      <c r="O27" s="300"/>
      <c r="P27" s="300"/>
      <c r="Q27" s="300"/>
      <c r="R27" s="300"/>
      <c r="S27" s="304"/>
      <c r="T27" s="304"/>
      <c r="U27" s="304"/>
      <c r="V27" s="304"/>
      <c r="W27" s="304"/>
      <c r="X27" s="305"/>
    </row>
    <row r="28" spans="2:44" ht="17.649999999999999" customHeight="1">
      <c r="B28" s="74" t="s">
        <v>32</v>
      </c>
      <c r="C28" s="409"/>
      <c r="D28" s="409"/>
      <c r="E28" s="100">
        <f t="shared" ref="E28:E37" si="3">$O$14</f>
        <v>1</v>
      </c>
      <c r="F28" s="28"/>
      <c r="G28" s="28"/>
      <c r="H28" s="303"/>
      <c r="I28" s="303"/>
      <c r="J28" s="303"/>
      <c r="K28" s="303"/>
      <c r="L28" s="6"/>
      <c r="M28" s="5"/>
      <c r="N28" s="303"/>
      <c r="O28" s="303"/>
      <c r="P28" s="303"/>
      <c r="Q28" s="303"/>
      <c r="R28" s="303"/>
      <c r="S28" s="304"/>
      <c r="T28" s="304"/>
      <c r="U28" s="304"/>
      <c r="V28" s="304"/>
      <c r="W28" s="304"/>
      <c r="X28" s="305"/>
    </row>
    <row r="29" spans="2:44" ht="17.649999999999999" customHeight="1">
      <c r="B29" s="74" t="s">
        <v>33</v>
      </c>
      <c r="C29" s="409"/>
      <c r="D29" s="409"/>
      <c r="E29" s="100">
        <f t="shared" si="3"/>
        <v>1</v>
      </c>
      <c r="F29" s="28"/>
      <c r="G29" s="28"/>
      <c r="H29" s="303"/>
      <c r="I29" s="303"/>
      <c r="J29" s="303"/>
      <c r="K29" s="303"/>
      <c r="L29" s="6"/>
      <c r="M29" s="5"/>
      <c r="N29" s="303"/>
      <c r="O29" s="303"/>
      <c r="P29" s="303"/>
      <c r="Q29" s="303"/>
      <c r="R29" s="303"/>
      <c r="S29" s="304"/>
      <c r="T29" s="304"/>
      <c r="U29" s="304"/>
      <c r="V29" s="304"/>
      <c r="W29" s="304"/>
      <c r="X29" s="305"/>
    </row>
    <row r="30" spans="2:44" ht="17.649999999999999" customHeight="1">
      <c r="B30" s="74" t="s">
        <v>34</v>
      </c>
      <c r="C30" s="409">
        <f>IF(ISERROR(G23/G24),0,G23/G24)</f>
        <v>1</v>
      </c>
      <c r="D30" s="409">
        <f t="shared" ref="D30:D36" si="4">$E$18</f>
        <v>1</v>
      </c>
      <c r="E30" s="100">
        <f t="shared" si="3"/>
        <v>1</v>
      </c>
      <c r="F30" s="28"/>
      <c r="G30" s="28"/>
      <c r="H30" s="303"/>
      <c r="I30" s="303"/>
      <c r="J30" s="303"/>
      <c r="K30" s="303"/>
      <c r="L30" s="6"/>
      <c r="M30" s="5"/>
      <c r="N30" s="303"/>
      <c r="O30" s="303"/>
      <c r="P30" s="303"/>
      <c r="Q30" s="303"/>
      <c r="R30" s="303"/>
      <c r="S30" s="304"/>
      <c r="T30" s="304"/>
      <c r="U30" s="304"/>
      <c r="V30" s="304"/>
      <c r="W30" s="304"/>
      <c r="X30" s="305"/>
    </row>
    <row r="31" spans="2:44" ht="17.649999999999999" customHeight="1">
      <c r="B31" s="74" t="s">
        <v>35</v>
      </c>
      <c r="C31" s="409"/>
      <c r="D31" s="409"/>
      <c r="E31" s="100">
        <f t="shared" si="3"/>
        <v>1</v>
      </c>
      <c r="F31" s="28"/>
      <c r="G31" s="28"/>
      <c r="H31" s="303"/>
      <c r="I31" s="303"/>
      <c r="J31" s="303"/>
      <c r="K31" s="303"/>
      <c r="L31" s="6"/>
      <c r="M31" s="5"/>
      <c r="N31" s="303"/>
      <c r="O31" s="303"/>
      <c r="P31" s="303"/>
      <c r="Q31" s="303"/>
      <c r="R31" s="303"/>
      <c r="S31" s="304"/>
      <c r="T31" s="304"/>
      <c r="U31" s="304"/>
      <c r="V31" s="304"/>
      <c r="W31" s="304"/>
      <c r="X31" s="305"/>
    </row>
    <row r="32" spans="2:44" ht="17.649999999999999" customHeight="1">
      <c r="B32" s="74" t="s">
        <v>36</v>
      </c>
      <c r="C32" s="409"/>
      <c r="D32" s="409"/>
      <c r="E32" s="100">
        <f t="shared" si="3"/>
        <v>1</v>
      </c>
      <c r="F32" s="28"/>
      <c r="G32" s="28"/>
      <c r="H32" s="303"/>
      <c r="I32" s="303"/>
      <c r="J32" s="303"/>
      <c r="K32" s="303"/>
      <c r="L32" s="6"/>
      <c r="M32" s="5"/>
      <c r="N32" s="303"/>
      <c r="O32" s="303"/>
      <c r="P32" s="303"/>
      <c r="Q32" s="303"/>
      <c r="R32" s="303"/>
      <c r="S32" s="304"/>
      <c r="T32" s="304"/>
      <c r="U32" s="304"/>
      <c r="V32" s="304"/>
      <c r="W32" s="304"/>
      <c r="X32" s="305"/>
    </row>
    <row r="33" spans="2:27" ht="17.649999999999999" customHeight="1">
      <c r="B33" s="74" t="s">
        <v>37</v>
      </c>
      <c r="C33" s="409" t="e">
        <f>IF(ISERROR(N23/N24),0,T23/T24)</f>
        <v>#DIV/0!</v>
      </c>
      <c r="D33" s="409">
        <f t="shared" si="4"/>
        <v>1</v>
      </c>
      <c r="E33" s="100">
        <f t="shared" si="3"/>
        <v>1</v>
      </c>
      <c r="F33" s="28"/>
      <c r="G33" s="28"/>
      <c r="H33" s="303"/>
      <c r="I33" s="303"/>
      <c r="J33" s="303"/>
      <c r="K33" s="303"/>
      <c r="L33" s="6"/>
      <c r="M33" s="5"/>
      <c r="N33" s="303"/>
      <c r="O33" s="303"/>
      <c r="P33" s="303"/>
      <c r="Q33" s="303"/>
      <c r="R33" s="303"/>
      <c r="S33" s="304"/>
      <c r="T33" s="304"/>
      <c r="U33" s="304"/>
      <c r="V33" s="304"/>
      <c r="W33" s="304"/>
      <c r="X33" s="305"/>
    </row>
    <row r="34" spans="2:27" ht="17.649999999999999" customHeight="1">
      <c r="B34" s="74" t="s">
        <v>38</v>
      </c>
      <c r="C34" s="409"/>
      <c r="D34" s="409"/>
      <c r="E34" s="100">
        <f t="shared" si="3"/>
        <v>1</v>
      </c>
      <c r="F34" s="28"/>
      <c r="G34" s="28"/>
      <c r="H34" s="303"/>
      <c r="I34" s="303"/>
      <c r="J34" s="303"/>
      <c r="K34" s="303"/>
      <c r="L34" s="6"/>
      <c r="M34" s="5"/>
      <c r="N34" s="303"/>
      <c r="O34" s="303"/>
      <c r="P34" s="303"/>
      <c r="Q34" s="303"/>
      <c r="R34" s="303"/>
      <c r="S34" s="304"/>
      <c r="T34" s="304"/>
      <c r="U34" s="304"/>
      <c r="V34" s="304"/>
      <c r="W34" s="304"/>
      <c r="X34" s="305"/>
    </row>
    <row r="35" spans="2:27" ht="17.649999999999999" customHeight="1">
      <c r="B35" s="74" t="s">
        <v>39</v>
      </c>
      <c r="C35" s="409"/>
      <c r="D35" s="409"/>
      <c r="E35" s="100">
        <f t="shared" si="3"/>
        <v>1</v>
      </c>
      <c r="F35" s="28"/>
      <c r="G35" s="28"/>
      <c r="H35" s="303"/>
      <c r="I35" s="303"/>
      <c r="J35" s="303"/>
      <c r="K35" s="303"/>
      <c r="L35" s="6"/>
      <c r="M35" s="5"/>
      <c r="N35" s="303"/>
      <c r="O35" s="303"/>
      <c r="P35" s="303"/>
      <c r="Q35" s="303"/>
      <c r="R35" s="303"/>
      <c r="S35" s="304"/>
      <c r="T35" s="304"/>
      <c r="U35" s="304"/>
      <c r="V35" s="304"/>
      <c r="W35" s="304"/>
      <c r="X35" s="305"/>
    </row>
    <row r="36" spans="2:27" ht="17.649999999999999" customHeight="1">
      <c r="B36" s="74" t="s">
        <v>40</v>
      </c>
      <c r="C36" s="409">
        <f>IF(ISERROR(T23/T24),0,T23/T24)</f>
        <v>0</v>
      </c>
      <c r="D36" s="409">
        <f t="shared" si="4"/>
        <v>1</v>
      </c>
      <c r="E36" s="100">
        <f t="shared" si="3"/>
        <v>1</v>
      </c>
      <c r="F36" s="28"/>
      <c r="G36" s="28"/>
      <c r="H36" s="303"/>
      <c r="I36" s="303"/>
      <c r="J36" s="303"/>
      <c r="K36" s="303"/>
      <c r="L36" s="6"/>
      <c r="M36" s="5"/>
      <c r="N36" s="303"/>
      <c r="O36" s="303"/>
      <c r="P36" s="303"/>
      <c r="Q36" s="303"/>
      <c r="R36" s="303"/>
      <c r="S36" s="304"/>
      <c r="T36" s="304"/>
      <c r="U36" s="304"/>
      <c r="V36" s="304"/>
      <c r="W36" s="304"/>
      <c r="X36" s="305"/>
    </row>
    <row r="37" spans="2:27" ht="17.649999999999999" customHeight="1">
      <c r="B37" s="74" t="s">
        <v>41</v>
      </c>
      <c r="C37" s="409"/>
      <c r="D37" s="409"/>
      <c r="E37" s="100">
        <f t="shared" si="3"/>
        <v>1</v>
      </c>
      <c r="F37" s="28"/>
      <c r="G37" s="28"/>
      <c r="H37" s="303"/>
      <c r="I37" s="303"/>
      <c r="J37" s="303"/>
      <c r="K37" s="303"/>
      <c r="L37" s="6"/>
      <c r="M37" s="5"/>
      <c r="N37" s="303"/>
      <c r="O37" s="303"/>
      <c r="P37" s="303"/>
      <c r="Q37" s="303"/>
      <c r="R37" s="303"/>
      <c r="S37" s="304"/>
      <c r="T37" s="304"/>
      <c r="U37" s="304"/>
      <c r="V37" s="304"/>
      <c r="W37" s="304"/>
      <c r="X37" s="305"/>
    </row>
    <row r="38" spans="2:27" ht="17.649999999999999" customHeight="1">
      <c r="B38" s="74" t="s">
        <v>42</v>
      </c>
      <c r="C38" s="409"/>
      <c r="D38" s="409"/>
      <c r="E38" s="100">
        <v>0</v>
      </c>
      <c r="F38" s="29"/>
      <c r="G38" s="29"/>
      <c r="H38" s="308"/>
      <c r="I38" s="308"/>
      <c r="J38" s="308"/>
      <c r="K38" s="308"/>
      <c r="L38" s="7"/>
      <c r="M38" s="8"/>
      <c r="N38" s="308"/>
      <c r="O38" s="308"/>
      <c r="P38" s="308"/>
      <c r="Q38" s="308"/>
      <c r="R38" s="308"/>
      <c r="S38" s="306"/>
      <c r="T38" s="306"/>
      <c r="U38" s="306"/>
      <c r="V38" s="306"/>
      <c r="W38" s="306"/>
      <c r="X38" s="307"/>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311" t="s">
        <v>50</v>
      </c>
      <c r="C40" s="312"/>
      <c r="D40" s="312"/>
      <c r="E40" s="312"/>
      <c r="F40" s="312"/>
      <c r="G40" s="312"/>
      <c r="H40" s="312"/>
      <c r="I40" s="312"/>
      <c r="J40" s="312"/>
      <c r="K40" s="312"/>
      <c r="L40" s="312"/>
      <c r="M40" s="312"/>
      <c r="N40" s="312"/>
      <c r="O40" s="312"/>
      <c r="P40" s="312"/>
      <c r="Q40" s="312"/>
      <c r="R40" s="312"/>
      <c r="S40" s="312"/>
      <c r="T40" s="312"/>
      <c r="U40" s="312"/>
      <c r="V40" s="312"/>
      <c r="W40" s="312"/>
      <c r="X40" s="313"/>
    </row>
    <row r="41" spans="2:27" ht="33" customHeight="1">
      <c r="B41" s="309" t="s">
        <v>279</v>
      </c>
      <c r="C41" s="309"/>
      <c r="D41" s="309"/>
      <c r="E41" s="309"/>
      <c r="F41" s="309"/>
      <c r="G41" s="309"/>
      <c r="H41" s="309"/>
      <c r="I41" s="309"/>
      <c r="J41" s="309"/>
      <c r="K41" s="309"/>
      <c r="L41" s="309"/>
      <c r="M41" s="309"/>
      <c r="N41" s="309"/>
      <c r="O41" s="309"/>
      <c r="P41" s="309"/>
      <c r="Q41" s="309"/>
      <c r="R41" s="309"/>
      <c r="S41" s="309"/>
      <c r="T41" s="309"/>
      <c r="U41" s="309"/>
      <c r="V41" s="309"/>
      <c r="W41" s="309"/>
      <c r="X41" s="309"/>
      <c r="Y41" s="54"/>
      <c r="Z41" s="55"/>
      <c r="AA41" s="55"/>
    </row>
    <row r="42" spans="2:27" ht="10.5" customHeight="1">
      <c r="B42" s="310"/>
      <c r="C42" s="299"/>
      <c r="D42" s="299"/>
      <c r="E42" s="299"/>
      <c r="F42" s="299"/>
      <c r="G42" s="299"/>
      <c r="H42" s="299"/>
      <c r="I42" s="299"/>
      <c r="J42" s="299"/>
      <c r="K42" s="299"/>
      <c r="L42" s="299"/>
      <c r="M42" s="299"/>
      <c r="N42" s="299"/>
      <c r="O42" s="299"/>
      <c r="P42" s="299"/>
      <c r="Q42" s="299"/>
      <c r="R42" s="299"/>
      <c r="S42" s="299"/>
      <c r="T42" s="299"/>
      <c r="U42" s="299"/>
      <c r="V42" s="299"/>
      <c r="W42" s="299"/>
      <c r="X42" s="302"/>
      <c r="Y42" s="56"/>
      <c r="Z42" s="57"/>
      <c r="AA42" s="58"/>
    </row>
    <row r="43" spans="2:27" ht="18" customHeight="1">
      <c r="B43" s="323" t="s">
        <v>43</v>
      </c>
      <c r="C43" s="324"/>
      <c r="D43" s="324"/>
      <c r="E43" s="324"/>
      <c r="F43" s="324"/>
      <c r="G43" s="324"/>
      <c r="H43" s="324"/>
      <c r="I43" s="324"/>
      <c r="J43" s="324"/>
      <c r="K43" s="324"/>
      <c r="L43" s="324"/>
      <c r="M43" s="324"/>
      <c r="N43" s="324"/>
      <c r="O43" s="324"/>
      <c r="P43" s="324"/>
      <c r="Q43" s="324"/>
      <c r="R43" s="324"/>
      <c r="S43" s="324"/>
      <c r="T43" s="324"/>
      <c r="U43" s="324"/>
      <c r="V43" s="324"/>
      <c r="W43" s="324"/>
      <c r="X43" s="325"/>
      <c r="Y43" s="56"/>
      <c r="Z43" s="57"/>
      <c r="AA43" s="58"/>
    </row>
    <row r="44" spans="2:27" ht="32.25" customHeight="1">
      <c r="B44" s="326"/>
      <c r="C44" s="327"/>
      <c r="D44" s="327"/>
      <c r="E44" s="327"/>
      <c r="F44" s="327"/>
      <c r="G44" s="327"/>
      <c r="H44" s="327"/>
      <c r="I44" s="327"/>
      <c r="J44" s="327"/>
      <c r="K44" s="327"/>
      <c r="L44" s="327"/>
      <c r="M44" s="327"/>
      <c r="N44" s="327"/>
      <c r="O44" s="327"/>
      <c r="P44" s="327"/>
      <c r="Q44" s="327"/>
      <c r="R44" s="327"/>
      <c r="S44" s="327"/>
      <c r="T44" s="327"/>
      <c r="U44" s="327"/>
      <c r="V44" s="327"/>
      <c r="W44" s="327"/>
      <c r="X44" s="328"/>
      <c r="Y44" s="56"/>
      <c r="Z44" s="57"/>
      <c r="AA44" s="58"/>
    </row>
    <row r="45" spans="2:27" ht="8.4499999999999993" customHeight="1">
      <c r="B45" s="30"/>
      <c r="C45" s="27"/>
      <c r="D45" s="27"/>
      <c r="E45" s="27"/>
      <c r="F45" s="27"/>
      <c r="G45" s="299"/>
      <c r="H45" s="299"/>
      <c r="I45" s="299"/>
      <c r="J45" s="299"/>
      <c r="K45" s="299"/>
      <c r="L45" s="299"/>
      <c r="M45" s="27"/>
      <c r="N45" s="27"/>
      <c r="O45" s="27"/>
      <c r="P45" s="27"/>
      <c r="Q45" s="27"/>
      <c r="R45" s="27"/>
      <c r="S45" s="27"/>
      <c r="T45" s="27"/>
      <c r="U45" s="27"/>
      <c r="V45" s="27"/>
      <c r="W45" s="27"/>
      <c r="X45" s="31"/>
      <c r="Y45" s="56"/>
      <c r="Z45" s="57"/>
      <c r="AA45" s="58"/>
    </row>
    <row r="46" spans="2:27" ht="12.75">
      <c r="B46" s="314" t="s">
        <v>44</v>
      </c>
      <c r="C46" s="315"/>
      <c r="D46" s="315"/>
      <c r="E46" s="315"/>
      <c r="F46" s="315"/>
      <c r="G46" s="315"/>
      <c r="H46" s="315"/>
      <c r="I46" s="28"/>
      <c r="J46" s="13" t="s">
        <v>45</v>
      </c>
      <c r="K46" s="28"/>
      <c r="L46" s="316" t="s">
        <v>278</v>
      </c>
      <c r="M46" s="317"/>
      <c r="N46" s="28"/>
      <c r="O46" s="5" t="s">
        <v>46</v>
      </c>
      <c r="P46" s="28"/>
      <c r="Q46" s="259"/>
      <c r="R46" s="260"/>
      <c r="S46" s="28"/>
      <c r="T46" s="28"/>
      <c r="U46" s="28"/>
      <c r="V46" s="28"/>
      <c r="W46" s="28"/>
      <c r="X46" s="33"/>
      <c r="Y46" s="56"/>
      <c r="Z46" s="57"/>
      <c r="AA46" s="58"/>
    </row>
    <row r="47" spans="2:27" ht="8.4499999999999993" customHeight="1">
      <c r="B47" s="34"/>
      <c r="C47" s="28"/>
      <c r="D47" s="28"/>
      <c r="E47" s="28"/>
      <c r="F47" s="28"/>
      <c r="G47" s="28"/>
      <c r="H47" s="28"/>
      <c r="I47" s="318"/>
      <c r="J47" s="318"/>
      <c r="K47" s="318"/>
      <c r="L47" s="318"/>
      <c r="M47" s="318"/>
      <c r="N47" s="318"/>
      <c r="O47" s="318"/>
      <c r="P47" s="318"/>
      <c r="Q47" s="318"/>
      <c r="R47" s="318"/>
      <c r="S47" s="318"/>
      <c r="T47" s="318"/>
      <c r="U47" s="318"/>
      <c r="V47" s="318"/>
      <c r="W47" s="318"/>
      <c r="X47" s="319"/>
      <c r="Y47" s="56"/>
      <c r="Z47" s="57"/>
      <c r="AA47" s="58"/>
    </row>
    <row r="48" spans="2:27" ht="35.25" customHeight="1">
      <c r="B48" s="320" t="s">
        <v>57</v>
      </c>
      <c r="C48" s="321"/>
      <c r="D48" s="321"/>
      <c r="E48" s="321"/>
      <c r="F48" s="321"/>
      <c r="G48" s="321"/>
      <c r="H48" s="321"/>
      <c r="I48" s="321"/>
      <c r="J48" s="321"/>
      <c r="K48" s="321"/>
      <c r="L48" s="321"/>
      <c r="M48" s="321"/>
      <c r="N48" s="321"/>
      <c r="O48" s="321"/>
      <c r="P48" s="321"/>
      <c r="Q48" s="321"/>
      <c r="R48" s="321"/>
      <c r="S48" s="321"/>
      <c r="T48" s="321"/>
      <c r="U48" s="321"/>
      <c r="V48" s="321"/>
      <c r="W48" s="321"/>
      <c r="X48" s="322"/>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303"/>
      <c r="H50" s="303"/>
      <c r="I50" s="303"/>
      <c r="J50" s="303"/>
      <c r="K50" s="303"/>
      <c r="L50" s="303"/>
      <c r="M50" s="303"/>
      <c r="N50" s="303"/>
      <c r="O50" s="303"/>
      <c r="P50" s="303"/>
      <c r="Q50" s="303"/>
      <c r="R50" s="303"/>
      <c r="S50" s="303"/>
      <c r="T50" s="303"/>
      <c r="U50" s="303"/>
      <c r="V50" s="303"/>
      <c r="W50" s="303"/>
      <c r="X50" s="303"/>
      <c r="Y50" s="56"/>
      <c r="Z50" s="57"/>
      <c r="AA50" s="58"/>
    </row>
  </sheetData>
  <sheetProtection selectLockedCells="1" selectUnlockedCells="1"/>
  <mergeCells count="221">
    <mergeCell ref="AR7:AR10"/>
    <mergeCell ref="AR11:AR14"/>
    <mergeCell ref="AR15:AR18"/>
    <mergeCell ref="AR19:AR22"/>
    <mergeCell ref="B46:H46"/>
    <mergeCell ref="L46:M46"/>
    <mergeCell ref="Q46:R46"/>
    <mergeCell ref="I47:X47"/>
    <mergeCell ref="B48:X48"/>
    <mergeCell ref="H36:I36"/>
    <mergeCell ref="J36:K36"/>
    <mergeCell ref="N36:O36"/>
    <mergeCell ref="P36:R36"/>
    <mergeCell ref="H37:I37"/>
    <mergeCell ref="J37:K37"/>
    <mergeCell ref="N37:O37"/>
    <mergeCell ref="P37:R37"/>
    <mergeCell ref="H34:I34"/>
    <mergeCell ref="J34:K34"/>
    <mergeCell ref="N34:O34"/>
    <mergeCell ref="P34:R34"/>
    <mergeCell ref="H35:I35"/>
    <mergeCell ref="J35:K35"/>
    <mergeCell ref="N35:O35"/>
    <mergeCell ref="H32:I32"/>
    <mergeCell ref="J32:K32"/>
    <mergeCell ref="N32:O32"/>
    <mergeCell ref="P32:R32"/>
    <mergeCell ref="H33:I33"/>
    <mergeCell ref="J33:K33"/>
    <mergeCell ref="N33:O33"/>
    <mergeCell ref="P33:R33"/>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C36:C38"/>
    <mergeCell ref="D36:D38"/>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P35:R35"/>
    <mergeCell ref="D23:F23"/>
    <mergeCell ref="G23:M23"/>
    <mergeCell ref="N23:S23"/>
    <mergeCell ref="T23:X23"/>
    <mergeCell ref="D24:F24"/>
    <mergeCell ref="G24:M24"/>
    <mergeCell ref="N24:S24"/>
    <mergeCell ref="T24:X24"/>
    <mergeCell ref="B25:X25"/>
    <mergeCell ref="AI22:AK22"/>
    <mergeCell ref="AL22:AO22"/>
    <mergeCell ref="AP22:AQ22"/>
    <mergeCell ref="B21:X21"/>
    <mergeCell ref="AD21:AH21"/>
    <mergeCell ref="AI21:AK21"/>
    <mergeCell ref="AL21:AO21"/>
    <mergeCell ref="AP21:AQ21"/>
    <mergeCell ref="B22:C22"/>
    <mergeCell ref="G22:I22"/>
    <mergeCell ref="K22:M22"/>
    <mergeCell ref="O22:P22"/>
    <mergeCell ref="Q22:S22"/>
    <mergeCell ref="AL16:AO16"/>
    <mergeCell ref="AP19:AQ19"/>
    <mergeCell ref="B20:L20"/>
    <mergeCell ref="M20:X20"/>
    <mergeCell ref="AD20:AH20"/>
    <mergeCell ref="AI20:AK20"/>
    <mergeCell ref="AL20:AO20"/>
    <mergeCell ref="AP20:AQ20"/>
    <mergeCell ref="AD18:AH18"/>
    <mergeCell ref="AI18:AK18"/>
    <mergeCell ref="AL18:AO18"/>
    <mergeCell ref="AP18:AQ18"/>
    <mergeCell ref="B19:L19"/>
    <mergeCell ref="M19:X19"/>
    <mergeCell ref="AB19:AC22"/>
    <mergeCell ref="AD19:AH19"/>
    <mergeCell ref="AI19:AK19"/>
    <mergeCell ref="AL19:AO19"/>
    <mergeCell ref="C18:D18"/>
    <mergeCell ref="E18:F18"/>
    <mergeCell ref="G18:L18"/>
    <mergeCell ref="M18:Q18"/>
    <mergeCell ref="R18:U18"/>
    <mergeCell ref="V18:X18"/>
    <mergeCell ref="AI14:AK14"/>
    <mergeCell ref="AL14:AO14"/>
    <mergeCell ref="AP14:AQ14"/>
    <mergeCell ref="B15:X15"/>
    <mergeCell ref="AB15:AC18"/>
    <mergeCell ref="AD15:AH15"/>
    <mergeCell ref="AI15:AK15"/>
    <mergeCell ref="AL15:AO15"/>
    <mergeCell ref="AP15:AQ15"/>
    <mergeCell ref="B16:B17"/>
    <mergeCell ref="C16:D17"/>
    <mergeCell ref="AP16:AQ16"/>
    <mergeCell ref="M17:Q17"/>
    <mergeCell ref="R17:U17"/>
    <mergeCell ref="V17:X17"/>
    <mergeCell ref="AD17:AH17"/>
    <mergeCell ref="AI17:AK17"/>
    <mergeCell ref="AL17:AO17"/>
    <mergeCell ref="AP17:AQ17"/>
    <mergeCell ref="E16:F17"/>
    <mergeCell ref="G16:L17"/>
    <mergeCell ref="M16:X16"/>
    <mergeCell ref="AD16:AH16"/>
    <mergeCell ref="AI16:AK16"/>
    <mergeCell ref="AI11:AK11"/>
    <mergeCell ref="AL11:AO11"/>
    <mergeCell ref="AP11:AQ11"/>
    <mergeCell ref="B12:F13"/>
    <mergeCell ref="G12:J13"/>
    <mergeCell ref="K12:N13"/>
    <mergeCell ref="O12:X12"/>
    <mergeCell ref="AD12:AH12"/>
    <mergeCell ref="AI12:AK12"/>
    <mergeCell ref="AL12:AO12"/>
    <mergeCell ref="AP12:AQ12"/>
    <mergeCell ref="O13:R13"/>
    <mergeCell ref="S13:U13"/>
    <mergeCell ref="V13:X13"/>
    <mergeCell ref="AD13:AH13"/>
    <mergeCell ref="AI13:AK13"/>
    <mergeCell ref="AL13:AO13"/>
    <mergeCell ref="AP13:AQ13"/>
    <mergeCell ref="AP7:AQ7"/>
    <mergeCell ref="AD8:AH8"/>
    <mergeCell ref="AI8:AK8"/>
    <mergeCell ref="AL8:AO8"/>
    <mergeCell ref="AP8:AQ8"/>
    <mergeCell ref="B9:X9"/>
    <mergeCell ref="AD9:AH9"/>
    <mergeCell ref="AI9:AK9"/>
    <mergeCell ref="AL9:AO9"/>
    <mergeCell ref="AP9:AQ9"/>
    <mergeCell ref="B7:F8"/>
    <mergeCell ref="G7:X8"/>
    <mergeCell ref="AB7:AC10"/>
    <mergeCell ref="AD7:AH7"/>
    <mergeCell ref="AI7:AK7"/>
    <mergeCell ref="AL7:AO7"/>
    <mergeCell ref="B10:X10"/>
    <mergeCell ref="AD10:AH10"/>
    <mergeCell ref="AI10:AK10"/>
    <mergeCell ref="AL10:AO10"/>
    <mergeCell ref="AP10:AQ10"/>
    <mergeCell ref="AI5:AK6"/>
    <mergeCell ref="AL5:AO6"/>
    <mergeCell ref="AP5:AQ6"/>
    <mergeCell ref="B6:X6"/>
    <mergeCell ref="B1:T1"/>
    <mergeCell ref="U1:X4"/>
    <mergeCell ref="B2:T4"/>
    <mergeCell ref="C5:D5"/>
    <mergeCell ref="E5:G5"/>
    <mergeCell ref="H5:J5"/>
    <mergeCell ref="K5:N5"/>
    <mergeCell ref="O5:R5"/>
    <mergeCell ref="S5:V5"/>
    <mergeCell ref="AB3:AR4"/>
    <mergeCell ref="AR5:AR6"/>
    <mergeCell ref="AB1:AR1"/>
    <mergeCell ref="C27:C29"/>
    <mergeCell ref="D27:D29"/>
    <mergeCell ref="C30:C32"/>
    <mergeCell ref="D30:D32"/>
    <mergeCell ref="C33:C35"/>
    <mergeCell ref="D33:D35"/>
    <mergeCell ref="W5:X5"/>
    <mergeCell ref="AB5:AC6"/>
    <mergeCell ref="AD5:AH6"/>
    <mergeCell ref="B11:X11"/>
    <mergeCell ref="AB11:AC14"/>
    <mergeCell ref="AD11:AH11"/>
    <mergeCell ref="B14:F14"/>
    <mergeCell ref="G14:J14"/>
    <mergeCell ref="K14:N14"/>
    <mergeCell ref="O14:R14"/>
    <mergeCell ref="S14:U14"/>
    <mergeCell ref="V14:X14"/>
    <mergeCell ref="AD14:AH14"/>
    <mergeCell ref="T22:U22"/>
    <mergeCell ref="V22:W22"/>
    <mergeCell ref="AD22:AH22"/>
    <mergeCell ref="B24:C24"/>
    <mergeCell ref="B23:C23"/>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'C:\Users\lorenar\Downloads\[JURIDICA.xlsx]Hoja1'!#REF!</xm:f>
          </x14:formula1>
          <xm:sqref>G7:X8</xm:sqref>
        </x14:dataValidation>
        <x14:dataValidation type="list" allowBlank="1" showInputMessage="1" showErrorMessage="1">
          <x14:formula1>
            <xm:f>'C:\Users\lorenar\Downloads\[JURIDICA.xlsx]Hoja1'!#REF!</xm:f>
          </x14:formula1>
          <xm:sqref>C18:D18 G14:J14</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9">
    <tabColor theme="7"/>
    <pageSetUpPr fitToPage="1"/>
  </sheetPr>
  <dimension ref="B1:AR50"/>
  <sheetViews>
    <sheetView zoomScale="80" zoomScaleNormal="80" zoomScaleSheetLayoutView="100" workbookViewId="0">
      <selection activeCell="H5" sqref="H5:J5"/>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43" width="4.625" style="46"/>
    <col min="44" max="44" width="9.375" style="23" customWidth="1"/>
    <col min="45" max="16384" width="4.625" style="23"/>
  </cols>
  <sheetData>
    <row r="1" spans="2:44" ht="20.25" customHeight="1">
      <c r="B1" s="344" t="s">
        <v>72</v>
      </c>
      <c r="C1" s="345"/>
      <c r="D1" s="345"/>
      <c r="E1" s="345"/>
      <c r="F1" s="345"/>
      <c r="G1" s="345"/>
      <c r="H1" s="345"/>
      <c r="I1" s="345"/>
      <c r="J1" s="345"/>
      <c r="K1" s="345"/>
      <c r="L1" s="345"/>
      <c r="M1" s="345"/>
      <c r="N1" s="345"/>
      <c r="O1" s="345"/>
      <c r="P1" s="345"/>
      <c r="Q1" s="345"/>
      <c r="R1" s="345"/>
      <c r="S1" s="345"/>
      <c r="T1" s="346"/>
      <c r="U1" s="356"/>
      <c r="V1" s="357"/>
      <c r="W1" s="357"/>
      <c r="X1" s="358"/>
      <c r="AB1" s="383" t="s">
        <v>374</v>
      </c>
      <c r="AC1" s="383"/>
      <c r="AD1" s="383"/>
      <c r="AE1" s="383"/>
      <c r="AF1" s="383"/>
      <c r="AG1" s="383"/>
      <c r="AH1" s="383"/>
      <c r="AI1" s="383"/>
      <c r="AJ1" s="383"/>
      <c r="AK1" s="383"/>
      <c r="AL1" s="383"/>
      <c r="AM1" s="383"/>
      <c r="AN1" s="383"/>
      <c r="AO1" s="383"/>
      <c r="AP1" s="383"/>
      <c r="AQ1" s="383"/>
      <c r="AR1" s="383"/>
    </row>
    <row r="2" spans="2:44" ht="13.5" customHeight="1">
      <c r="B2" s="347" t="s">
        <v>75</v>
      </c>
      <c r="C2" s="348"/>
      <c r="D2" s="348"/>
      <c r="E2" s="348"/>
      <c r="F2" s="348"/>
      <c r="G2" s="348"/>
      <c r="H2" s="348"/>
      <c r="I2" s="348"/>
      <c r="J2" s="348"/>
      <c r="K2" s="348"/>
      <c r="L2" s="348"/>
      <c r="M2" s="348"/>
      <c r="N2" s="348"/>
      <c r="O2" s="348"/>
      <c r="P2" s="348"/>
      <c r="Q2" s="348"/>
      <c r="R2" s="348"/>
      <c r="S2" s="348"/>
      <c r="T2" s="349"/>
      <c r="U2" s="359"/>
      <c r="V2" s="360"/>
      <c r="W2" s="360"/>
      <c r="X2" s="361"/>
    </row>
    <row r="3" spans="2:44" ht="13.5" customHeight="1">
      <c r="B3" s="350"/>
      <c r="C3" s="351"/>
      <c r="D3" s="351"/>
      <c r="E3" s="351"/>
      <c r="F3" s="351"/>
      <c r="G3" s="351"/>
      <c r="H3" s="351"/>
      <c r="I3" s="351"/>
      <c r="J3" s="351"/>
      <c r="K3" s="351"/>
      <c r="L3" s="351"/>
      <c r="M3" s="351"/>
      <c r="N3" s="351"/>
      <c r="O3" s="351"/>
      <c r="P3" s="351"/>
      <c r="Q3" s="351"/>
      <c r="R3" s="351"/>
      <c r="S3" s="351"/>
      <c r="T3" s="352"/>
      <c r="U3" s="359"/>
      <c r="V3" s="360"/>
      <c r="W3" s="360"/>
      <c r="X3" s="361"/>
      <c r="AB3" s="372" t="s">
        <v>450</v>
      </c>
      <c r="AC3" s="372"/>
      <c r="AD3" s="372"/>
      <c r="AE3" s="372"/>
      <c r="AF3" s="372"/>
      <c r="AG3" s="372"/>
      <c r="AH3" s="372"/>
      <c r="AI3" s="372"/>
      <c r="AJ3" s="372"/>
      <c r="AK3" s="372"/>
      <c r="AL3" s="372"/>
      <c r="AM3" s="372"/>
      <c r="AN3" s="372"/>
      <c r="AO3" s="372"/>
      <c r="AP3" s="372"/>
      <c r="AQ3" s="372"/>
      <c r="AR3" s="372"/>
    </row>
    <row r="4" spans="2:44" ht="13.5" customHeight="1">
      <c r="B4" s="353"/>
      <c r="C4" s="354"/>
      <c r="D4" s="354"/>
      <c r="E4" s="354"/>
      <c r="F4" s="354"/>
      <c r="G4" s="354"/>
      <c r="H4" s="354"/>
      <c r="I4" s="354"/>
      <c r="J4" s="354"/>
      <c r="K4" s="354"/>
      <c r="L4" s="354"/>
      <c r="M4" s="354"/>
      <c r="N4" s="354"/>
      <c r="O4" s="354"/>
      <c r="P4" s="354"/>
      <c r="Q4" s="354"/>
      <c r="R4" s="354"/>
      <c r="S4" s="354"/>
      <c r="T4" s="355"/>
      <c r="U4" s="362"/>
      <c r="V4" s="363"/>
      <c r="W4" s="363"/>
      <c r="X4" s="364"/>
      <c r="AB4" s="372"/>
      <c r="AC4" s="372"/>
      <c r="AD4" s="372"/>
      <c r="AE4" s="372"/>
      <c r="AF4" s="372"/>
      <c r="AG4" s="372"/>
      <c r="AH4" s="372"/>
      <c r="AI4" s="372"/>
      <c r="AJ4" s="372"/>
      <c r="AK4" s="372"/>
      <c r="AL4" s="372"/>
      <c r="AM4" s="372"/>
      <c r="AN4" s="372"/>
      <c r="AO4" s="372"/>
      <c r="AP4" s="372"/>
      <c r="AQ4" s="372"/>
      <c r="AR4" s="372"/>
    </row>
    <row r="5" spans="2:44" s="41" customFormat="1" ht="14.25" customHeight="1">
      <c r="B5" s="67" t="s">
        <v>0</v>
      </c>
      <c r="C5" s="336" t="s">
        <v>444</v>
      </c>
      <c r="D5" s="336"/>
      <c r="E5" s="337" t="s">
        <v>1</v>
      </c>
      <c r="F5" s="337"/>
      <c r="G5" s="337"/>
      <c r="H5" s="338" t="s">
        <v>441</v>
      </c>
      <c r="I5" s="338"/>
      <c r="J5" s="338"/>
      <c r="K5" s="337" t="s">
        <v>2</v>
      </c>
      <c r="L5" s="337"/>
      <c r="M5" s="337"/>
      <c r="N5" s="337"/>
      <c r="O5" s="336" t="s">
        <v>442</v>
      </c>
      <c r="P5" s="336"/>
      <c r="Q5" s="336"/>
      <c r="R5" s="336"/>
      <c r="S5" s="339" t="s">
        <v>3</v>
      </c>
      <c r="T5" s="340"/>
      <c r="U5" s="340"/>
      <c r="V5" s="341"/>
      <c r="W5" s="342" t="s">
        <v>120</v>
      </c>
      <c r="X5" s="343"/>
      <c r="Y5" s="47"/>
      <c r="Z5" s="48"/>
      <c r="AA5" s="48"/>
      <c r="AB5" s="380" t="s">
        <v>143</v>
      </c>
      <c r="AC5" s="380"/>
      <c r="AD5" s="380" t="s">
        <v>144</v>
      </c>
      <c r="AE5" s="380"/>
      <c r="AF5" s="380"/>
      <c r="AG5" s="380"/>
      <c r="AH5" s="380"/>
      <c r="AI5" s="380" t="s">
        <v>145</v>
      </c>
      <c r="AJ5" s="380"/>
      <c r="AK5" s="380"/>
      <c r="AL5" s="380" t="s">
        <v>146</v>
      </c>
      <c r="AM5" s="380"/>
      <c r="AN5" s="380"/>
      <c r="AO5" s="380"/>
      <c r="AP5" s="372" t="s">
        <v>149</v>
      </c>
      <c r="AQ5" s="372"/>
      <c r="AR5" s="373" t="s">
        <v>150</v>
      </c>
    </row>
    <row r="6" spans="2:44" ht="9" customHeight="1">
      <c r="B6" s="275"/>
      <c r="C6" s="275"/>
      <c r="D6" s="275"/>
      <c r="E6" s="275"/>
      <c r="F6" s="275"/>
      <c r="G6" s="275"/>
      <c r="H6" s="275"/>
      <c r="I6" s="275"/>
      <c r="J6" s="275"/>
      <c r="K6" s="275"/>
      <c r="L6" s="275"/>
      <c r="M6" s="275"/>
      <c r="N6" s="275"/>
      <c r="O6" s="275"/>
      <c r="P6" s="275"/>
      <c r="Q6" s="275"/>
      <c r="R6" s="275"/>
      <c r="S6" s="275"/>
      <c r="T6" s="275"/>
      <c r="U6" s="275"/>
      <c r="V6" s="275"/>
      <c r="W6" s="275"/>
      <c r="X6" s="275"/>
      <c r="AB6" s="380"/>
      <c r="AC6" s="380"/>
      <c r="AD6" s="380"/>
      <c r="AE6" s="380"/>
      <c r="AF6" s="380"/>
      <c r="AG6" s="380"/>
      <c r="AH6" s="380"/>
      <c r="AI6" s="380"/>
      <c r="AJ6" s="380"/>
      <c r="AK6" s="380"/>
      <c r="AL6" s="380"/>
      <c r="AM6" s="380"/>
      <c r="AN6" s="380"/>
      <c r="AO6" s="380"/>
      <c r="AP6" s="372"/>
      <c r="AQ6" s="372"/>
      <c r="AR6" s="373"/>
    </row>
    <row r="7" spans="2:44" ht="14.25" customHeight="1">
      <c r="B7" s="287" t="s">
        <v>76</v>
      </c>
      <c r="C7" s="288"/>
      <c r="D7" s="288"/>
      <c r="E7" s="288"/>
      <c r="F7" s="289"/>
      <c r="G7" s="293" t="s">
        <v>91</v>
      </c>
      <c r="H7" s="294"/>
      <c r="I7" s="294"/>
      <c r="J7" s="294"/>
      <c r="K7" s="294"/>
      <c r="L7" s="294"/>
      <c r="M7" s="294"/>
      <c r="N7" s="294"/>
      <c r="O7" s="294"/>
      <c r="P7" s="294"/>
      <c r="Q7" s="294"/>
      <c r="R7" s="294"/>
      <c r="S7" s="294"/>
      <c r="T7" s="294"/>
      <c r="U7" s="294"/>
      <c r="V7" s="294"/>
      <c r="W7" s="294"/>
      <c r="X7" s="295"/>
      <c r="AB7" s="375">
        <v>2029</v>
      </c>
      <c r="AC7" s="375"/>
      <c r="AD7" s="376" t="s">
        <v>445</v>
      </c>
      <c r="AE7" s="376"/>
      <c r="AF7" s="376"/>
      <c r="AG7" s="376"/>
      <c r="AH7" s="376"/>
      <c r="AI7" s="378">
        <v>0</v>
      </c>
      <c r="AJ7" s="378"/>
      <c r="AK7" s="378"/>
      <c r="AL7" s="378">
        <v>0</v>
      </c>
      <c r="AM7" s="378"/>
      <c r="AN7" s="378"/>
      <c r="AO7" s="378"/>
      <c r="AP7" s="379">
        <v>1</v>
      </c>
      <c r="AQ7" s="379"/>
      <c r="AR7" s="384">
        <f>SUM(AP7:AQ10)/4</f>
        <v>1</v>
      </c>
    </row>
    <row r="8" spans="2:44" ht="14.25" customHeight="1">
      <c r="B8" s="290"/>
      <c r="C8" s="291"/>
      <c r="D8" s="291"/>
      <c r="E8" s="291"/>
      <c r="F8" s="292"/>
      <c r="G8" s="296"/>
      <c r="H8" s="297"/>
      <c r="I8" s="297"/>
      <c r="J8" s="297"/>
      <c r="K8" s="297"/>
      <c r="L8" s="297"/>
      <c r="M8" s="297"/>
      <c r="N8" s="297"/>
      <c r="O8" s="297"/>
      <c r="P8" s="297"/>
      <c r="Q8" s="297"/>
      <c r="R8" s="297"/>
      <c r="S8" s="297"/>
      <c r="T8" s="297"/>
      <c r="U8" s="297"/>
      <c r="V8" s="297"/>
      <c r="W8" s="297"/>
      <c r="X8" s="298"/>
      <c r="AB8" s="375"/>
      <c r="AC8" s="375"/>
      <c r="AD8" s="376" t="s">
        <v>446</v>
      </c>
      <c r="AE8" s="376"/>
      <c r="AF8" s="376"/>
      <c r="AG8" s="376"/>
      <c r="AH8" s="376"/>
      <c r="AI8" s="378">
        <v>0</v>
      </c>
      <c r="AJ8" s="378"/>
      <c r="AK8" s="378"/>
      <c r="AL8" s="378">
        <v>0</v>
      </c>
      <c r="AM8" s="378"/>
      <c r="AN8" s="378"/>
      <c r="AO8" s="378"/>
      <c r="AP8" s="379">
        <v>1</v>
      </c>
      <c r="AQ8" s="379"/>
      <c r="AR8" s="384"/>
    </row>
    <row r="9" spans="2:44" ht="19.149999999999999" customHeight="1">
      <c r="B9" s="281" t="s">
        <v>49</v>
      </c>
      <c r="C9" s="282"/>
      <c r="D9" s="282"/>
      <c r="E9" s="282"/>
      <c r="F9" s="282"/>
      <c r="G9" s="282"/>
      <c r="H9" s="282"/>
      <c r="I9" s="282"/>
      <c r="J9" s="282"/>
      <c r="K9" s="282"/>
      <c r="L9" s="282"/>
      <c r="M9" s="282"/>
      <c r="N9" s="282"/>
      <c r="O9" s="282"/>
      <c r="P9" s="282"/>
      <c r="Q9" s="282"/>
      <c r="R9" s="282"/>
      <c r="S9" s="282"/>
      <c r="T9" s="282"/>
      <c r="U9" s="282"/>
      <c r="V9" s="282"/>
      <c r="W9" s="282"/>
      <c r="X9" s="283"/>
      <c r="AB9" s="375"/>
      <c r="AC9" s="375"/>
      <c r="AD9" s="376" t="s">
        <v>447</v>
      </c>
      <c r="AE9" s="376"/>
      <c r="AF9" s="376"/>
      <c r="AG9" s="376"/>
      <c r="AH9" s="376"/>
      <c r="AI9" s="378">
        <v>0</v>
      </c>
      <c r="AJ9" s="378"/>
      <c r="AK9" s="378"/>
      <c r="AL9" s="378">
        <v>0</v>
      </c>
      <c r="AM9" s="378"/>
      <c r="AN9" s="378"/>
      <c r="AO9" s="378"/>
      <c r="AP9" s="379">
        <v>1</v>
      </c>
      <c r="AQ9" s="379"/>
      <c r="AR9" s="384"/>
    </row>
    <row r="10" spans="2:44" ht="15" customHeight="1">
      <c r="B10" s="268" t="s">
        <v>4</v>
      </c>
      <c r="C10" s="269"/>
      <c r="D10" s="269"/>
      <c r="E10" s="269"/>
      <c r="F10" s="269"/>
      <c r="G10" s="269"/>
      <c r="H10" s="269"/>
      <c r="I10" s="269"/>
      <c r="J10" s="269"/>
      <c r="K10" s="269"/>
      <c r="L10" s="269"/>
      <c r="M10" s="269"/>
      <c r="N10" s="269"/>
      <c r="O10" s="269"/>
      <c r="P10" s="269"/>
      <c r="Q10" s="269"/>
      <c r="R10" s="269"/>
      <c r="S10" s="269"/>
      <c r="T10" s="269"/>
      <c r="U10" s="269"/>
      <c r="V10" s="269"/>
      <c r="W10" s="269"/>
      <c r="X10" s="269"/>
      <c r="AB10" s="375"/>
      <c r="AC10" s="375"/>
      <c r="AD10" s="376" t="s">
        <v>448</v>
      </c>
      <c r="AE10" s="376"/>
      <c r="AF10" s="376"/>
      <c r="AG10" s="376"/>
      <c r="AH10" s="376"/>
      <c r="AI10" s="378">
        <v>1</v>
      </c>
      <c r="AJ10" s="378"/>
      <c r="AK10" s="378"/>
      <c r="AL10" s="378">
        <v>1</v>
      </c>
      <c r="AM10" s="378"/>
      <c r="AN10" s="378"/>
      <c r="AO10" s="378"/>
      <c r="AP10" s="379">
        <f t="shared" ref="AP10" si="0">AL10/AI10</f>
        <v>1</v>
      </c>
      <c r="AQ10" s="379"/>
      <c r="AR10" s="384"/>
    </row>
    <row r="11" spans="2:44" ht="38.25" customHeight="1">
      <c r="B11" s="280" t="s">
        <v>154</v>
      </c>
      <c r="C11" s="280"/>
      <c r="D11" s="280"/>
      <c r="E11" s="280"/>
      <c r="F11" s="280"/>
      <c r="G11" s="280"/>
      <c r="H11" s="280"/>
      <c r="I11" s="280"/>
      <c r="J11" s="280"/>
      <c r="K11" s="280"/>
      <c r="L11" s="280"/>
      <c r="M11" s="280"/>
      <c r="N11" s="280"/>
      <c r="O11" s="280"/>
      <c r="P11" s="280"/>
      <c r="Q11" s="280"/>
      <c r="R11" s="280"/>
      <c r="S11" s="280"/>
      <c r="T11" s="280"/>
      <c r="U11" s="280"/>
      <c r="V11" s="280"/>
      <c r="W11" s="280"/>
      <c r="X11" s="280"/>
      <c r="AB11" s="374">
        <v>2020</v>
      </c>
      <c r="AC11" s="374"/>
      <c r="AD11" s="377" t="s">
        <v>131</v>
      </c>
      <c r="AE11" s="377"/>
      <c r="AF11" s="377"/>
      <c r="AG11" s="377"/>
      <c r="AH11" s="377"/>
      <c r="AI11" s="381">
        <v>1</v>
      </c>
      <c r="AJ11" s="381"/>
      <c r="AK11" s="381"/>
      <c r="AL11" s="381">
        <v>1</v>
      </c>
      <c r="AM11" s="381"/>
      <c r="AN11" s="381"/>
      <c r="AO11" s="381"/>
      <c r="AP11" s="382">
        <f>AL11/AI11</f>
        <v>1</v>
      </c>
      <c r="AQ11" s="382"/>
      <c r="AR11" s="385">
        <f>SUM(AP11:AQ14)/4</f>
        <v>1</v>
      </c>
    </row>
    <row r="12" spans="2:44" ht="12.75">
      <c r="B12" s="262" t="s">
        <v>56</v>
      </c>
      <c r="C12" s="263"/>
      <c r="D12" s="263"/>
      <c r="E12" s="263"/>
      <c r="F12" s="264"/>
      <c r="G12" s="262" t="s">
        <v>48</v>
      </c>
      <c r="H12" s="263"/>
      <c r="I12" s="263"/>
      <c r="J12" s="264"/>
      <c r="K12" s="262" t="s">
        <v>5</v>
      </c>
      <c r="L12" s="263"/>
      <c r="M12" s="263"/>
      <c r="N12" s="264"/>
      <c r="O12" s="268" t="s">
        <v>6</v>
      </c>
      <c r="P12" s="269"/>
      <c r="Q12" s="269"/>
      <c r="R12" s="269"/>
      <c r="S12" s="269"/>
      <c r="T12" s="269"/>
      <c r="U12" s="269"/>
      <c r="V12" s="269"/>
      <c r="W12" s="269"/>
      <c r="X12" s="270"/>
      <c r="Y12" s="49"/>
      <c r="Z12" s="50"/>
      <c r="AA12" s="50"/>
      <c r="AB12" s="374"/>
      <c r="AC12" s="374"/>
      <c r="AD12" s="377" t="s">
        <v>132</v>
      </c>
      <c r="AE12" s="377"/>
      <c r="AF12" s="377"/>
      <c r="AG12" s="377"/>
      <c r="AH12" s="377"/>
      <c r="AI12" s="381">
        <v>0</v>
      </c>
      <c r="AJ12" s="381"/>
      <c r="AK12" s="381"/>
      <c r="AL12" s="381">
        <v>0</v>
      </c>
      <c r="AM12" s="381"/>
      <c r="AN12" s="381"/>
      <c r="AO12" s="381"/>
      <c r="AP12" s="382">
        <v>1</v>
      </c>
      <c r="AQ12" s="382"/>
      <c r="AR12" s="385"/>
    </row>
    <row r="13" spans="2:44" ht="25.5" customHeight="1">
      <c r="B13" s="265"/>
      <c r="C13" s="266"/>
      <c r="D13" s="266"/>
      <c r="E13" s="266"/>
      <c r="F13" s="267"/>
      <c r="G13" s="265"/>
      <c r="H13" s="266"/>
      <c r="I13" s="266"/>
      <c r="J13" s="267"/>
      <c r="K13" s="265"/>
      <c r="L13" s="266"/>
      <c r="M13" s="266"/>
      <c r="N13" s="267"/>
      <c r="O13" s="268" t="s">
        <v>55</v>
      </c>
      <c r="P13" s="269"/>
      <c r="Q13" s="269"/>
      <c r="R13" s="270"/>
      <c r="S13" s="268" t="s">
        <v>54</v>
      </c>
      <c r="T13" s="269"/>
      <c r="U13" s="270"/>
      <c r="V13" s="268" t="s">
        <v>53</v>
      </c>
      <c r="W13" s="269"/>
      <c r="X13" s="270"/>
      <c r="Y13" s="49"/>
      <c r="Z13" s="50"/>
      <c r="AA13" s="50"/>
      <c r="AB13" s="374"/>
      <c r="AC13" s="374"/>
      <c r="AD13" s="377" t="s">
        <v>133</v>
      </c>
      <c r="AE13" s="377"/>
      <c r="AF13" s="377"/>
      <c r="AG13" s="377"/>
      <c r="AH13" s="377"/>
      <c r="AI13" s="381">
        <v>0</v>
      </c>
      <c r="AJ13" s="381"/>
      <c r="AK13" s="381"/>
      <c r="AL13" s="381">
        <v>0</v>
      </c>
      <c r="AM13" s="381"/>
      <c r="AN13" s="381"/>
      <c r="AO13" s="381"/>
      <c r="AP13" s="382">
        <v>1</v>
      </c>
      <c r="AQ13" s="382"/>
      <c r="AR13" s="385"/>
    </row>
    <row r="14" spans="2:44" ht="29.25" customHeight="1">
      <c r="B14" s="276" t="s">
        <v>258</v>
      </c>
      <c r="C14" s="276"/>
      <c r="D14" s="276"/>
      <c r="E14" s="276"/>
      <c r="F14" s="276"/>
      <c r="G14" s="261" t="s">
        <v>99</v>
      </c>
      <c r="H14" s="261"/>
      <c r="I14" s="261"/>
      <c r="J14" s="261"/>
      <c r="K14" s="261">
        <v>1</v>
      </c>
      <c r="L14" s="261"/>
      <c r="M14" s="261"/>
      <c r="N14" s="261"/>
      <c r="O14" s="277">
        <v>1</v>
      </c>
      <c r="P14" s="278"/>
      <c r="Q14" s="278"/>
      <c r="R14" s="279"/>
      <c r="S14" s="329">
        <v>44561</v>
      </c>
      <c r="T14" s="330"/>
      <c r="U14" s="331"/>
      <c r="V14" s="332">
        <v>2021</v>
      </c>
      <c r="W14" s="332"/>
      <c r="X14" s="332"/>
      <c r="AB14" s="374"/>
      <c r="AC14" s="374"/>
      <c r="AD14" s="377" t="s">
        <v>134</v>
      </c>
      <c r="AE14" s="377"/>
      <c r="AF14" s="377"/>
      <c r="AG14" s="377"/>
      <c r="AH14" s="377"/>
      <c r="AI14" s="381">
        <v>0</v>
      </c>
      <c r="AJ14" s="381"/>
      <c r="AK14" s="381"/>
      <c r="AL14" s="381">
        <v>0</v>
      </c>
      <c r="AM14" s="381"/>
      <c r="AN14" s="381"/>
      <c r="AO14" s="381"/>
      <c r="AP14" s="382">
        <v>1</v>
      </c>
      <c r="AQ14" s="382"/>
      <c r="AR14" s="385"/>
    </row>
    <row r="15" spans="2:44" ht="18" customHeight="1">
      <c r="B15" s="281" t="s">
        <v>7</v>
      </c>
      <c r="C15" s="282"/>
      <c r="D15" s="282"/>
      <c r="E15" s="282"/>
      <c r="F15" s="282"/>
      <c r="G15" s="282"/>
      <c r="H15" s="282"/>
      <c r="I15" s="282"/>
      <c r="J15" s="282"/>
      <c r="K15" s="282"/>
      <c r="L15" s="282"/>
      <c r="M15" s="282"/>
      <c r="N15" s="282"/>
      <c r="O15" s="282"/>
      <c r="P15" s="282"/>
      <c r="Q15" s="282"/>
      <c r="R15" s="282"/>
      <c r="S15" s="282"/>
      <c r="T15" s="282"/>
      <c r="U15" s="282"/>
      <c r="V15" s="282"/>
      <c r="W15" s="282"/>
      <c r="X15" s="283"/>
      <c r="Z15" s="46" t="s">
        <v>51</v>
      </c>
      <c r="AB15" s="375">
        <v>2021</v>
      </c>
      <c r="AC15" s="375"/>
      <c r="AD15" s="376" t="s">
        <v>135</v>
      </c>
      <c r="AE15" s="376"/>
      <c r="AF15" s="376"/>
      <c r="AG15" s="376"/>
      <c r="AH15" s="376"/>
      <c r="AI15" s="378">
        <v>1</v>
      </c>
      <c r="AJ15" s="378"/>
      <c r="AK15" s="378"/>
      <c r="AL15" s="378">
        <v>1</v>
      </c>
      <c r="AM15" s="378"/>
      <c r="AN15" s="378"/>
      <c r="AO15" s="378"/>
      <c r="AP15" s="379">
        <f t="shared" ref="AP15:AP22" si="1">AL15/AI15</f>
        <v>1</v>
      </c>
      <c r="AQ15" s="379"/>
      <c r="AR15" s="384" t="e">
        <f t="shared" ref="AR15" si="2">SUM(AP15:AQ18)/4</f>
        <v>#DIV/0!</v>
      </c>
    </row>
    <row r="16" spans="2:44" ht="12.75" customHeight="1">
      <c r="B16" s="271" t="s">
        <v>52</v>
      </c>
      <c r="C16" s="262" t="s">
        <v>8</v>
      </c>
      <c r="D16" s="264"/>
      <c r="E16" s="262" t="s">
        <v>115</v>
      </c>
      <c r="F16" s="264"/>
      <c r="G16" s="262" t="s">
        <v>109</v>
      </c>
      <c r="H16" s="263"/>
      <c r="I16" s="263"/>
      <c r="J16" s="263"/>
      <c r="K16" s="263"/>
      <c r="L16" s="264"/>
      <c r="M16" s="274" t="s">
        <v>116</v>
      </c>
      <c r="N16" s="274"/>
      <c r="O16" s="274"/>
      <c r="P16" s="274"/>
      <c r="Q16" s="274"/>
      <c r="R16" s="274"/>
      <c r="S16" s="274"/>
      <c r="T16" s="274"/>
      <c r="U16" s="274"/>
      <c r="V16" s="274"/>
      <c r="W16" s="274"/>
      <c r="X16" s="274"/>
      <c r="AB16" s="375"/>
      <c r="AC16" s="375"/>
      <c r="AD16" s="376" t="s">
        <v>136</v>
      </c>
      <c r="AE16" s="376"/>
      <c r="AF16" s="376"/>
      <c r="AG16" s="376"/>
      <c r="AH16" s="376"/>
      <c r="AI16" s="378">
        <v>0</v>
      </c>
      <c r="AJ16" s="378"/>
      <c r="AK16" s="378"/>
      <c r="AL16" s="378">
        <v>0</v>
      </c>
      <c r="AM16" s="378"/>
      <c r="AN16" s="378"/>
      <c r="AO16" s="378"/>
      <c r="AP16" s="379" t="e">
        <f t="shared" si="1"/>
        <v>#DIV/0!</v>
      </c>
      <c r="AQ16" s="379"/>
      <c r="AR16" s="384"/>
    </row>
    <row r="17" spans="2:44" ht="12.75" customHeight="1">
      <c r="B17" s="272"/>
      <c r="C17" s="265"/>
      <c r="D17" s="267"/>
      <c r="E17" s="265"/>
      <c r="F17" s="267"/>
      <c r="G17" s="265"/>
      <c r="H17" s="266"/>
      <c r="I17" s="266"/>
      <c r="J17" s="266"/>
      <c r="K17" s="266"/>
      <c r="L17" s="267"/>
      <c r="M17" s="268" t="s">
        <v>121</v>
      </c>
      <c r="N17" s="269"/>
      <c r="O17" s="269"/>
      <c r="P17" s="269"/>
      <c r="Q17" s="270"/>
      <c r="R17" s="268" t="s">
        <v>122</v>
      </c>
      <c r="S17" s="269"/>
      <c r="T17" s="269"/>
      <c r="U17" s="269"/>
      <c r="V17" s="273" t="s">
        <v>117</v>
      </c>
      <c r="W17" s="273"/>
      <c r="X17" s="273"/>
      <c r="AB17" s="375"/>
      <c r="AC17" s="375"/>
      <c r="AD17" s="376" t="s">
        <v>137</v>
      </c>
      <c r="AE17" s="376"/>
      <c r="AF17" s="376"/>
      <c r="AG17" s="376"/>
      <c r="AH17" s="376"/>
      <c r="AI17" s="378">
        <v>0</v>
      </c>
      <c r="AJ17" s="378"/>
      <c r="AK17" s="378"/>
      <c r="AL17" s="378">
        <v>0</v>
      </c>
      <c r="AM17" s="378"/>
      <c r="AN17" s="378"/>
      <c r="AO17" s="378"/>
      <c r="AP17" s="379" t="e">
        <f t="shared" si="1"/>
        <v>#DIV/0!</v>
      </c>
      <c r="AQ17" s="379"/>
      <c r="AR17" s="384"/>
    </row>
    <row r="18" spans="2:44" ht="28.5" customHeight="1">
      <c r="B18" s="68" t="s">
        <v>188</v>
      </c>
      <c r="C18" s="259" t="s">
        <v>112</v>
      </c>
      <c r="D18" s="260"/>
      <c r="E18" s="261">
        <v>1</v>
      </c>
      <c r="F18" s="261"/>
      <c r="G18" s="276" t="s">
        <v>256</v>
      </c>
      <c r="H18" s="276"/>
      <c r="I18" s="276"/>
      <c r="J18" s="276"/>
      <c r="K18" s="276"/>
      <c r="L18" s="276"/>
      <c r="M18" s="333" t="s">
        <v>123</v>
      </c>
      <c r="N18" s="333"/>
      <c r="O18" s="333"/>
      <c r="P18" s="333"/>
      <c r="Q18" s="333"/>
      <c r="R18" s="334" t="s">
        <v>124</v>
      </c>
      <c r="S18" s="334"/>
      <c r="T18" s="334"/>
      <c r="U18" s="334"/>
      <c r="V18" s="335" t="s">
        <v>125</v>
      </c>
      <c r="W18" s="335"/>
      <c r="X18" s="335"/>
      <c r="AB18" s="375"/>
      <c r="AC18" s="375"/>
      <c r="AD18" s="376" t="s">
        <v>138</v>
      </c>
      <c r="AE18" s="376"/>
      <c r="AF18" s="376"/>
      <c r="AG18" s="376"/>
      <c r="AH18" s="376"/>
      <c r="AI18" s="378">
        <v>0</v>
      </c>
      <c r="AJ18" s="378"/>
      <c r="AK18" s="378"/>
      <c r="AL18" s="378">
        <v>0</v>
      </c>
      <c r="AM18" s="378"/>
      <c r="AN18" s="378"/>
      <c r="AO18" s="378"/>
      <c r="AP18" s="379" t="e">
        <f t="shared" si="1"/>
        <v>#DIV/0!</v>
      </c>
      <c r="AQ18" s="379"/>
      <c r="AR18" s="384"/>
    </row>
    <row r="19" spans="2:44" ht="25.15" customHeight="1">
      <c r="B19" s="268" t="s">
        <v>9</v>
      </c>
      <c r="C19" s="269"/>
      <c r="D19" s="269"/>
      <c r="E19" s="269"/>
      <c r="F19" s="269"/>
      <c r="G19" s="269"/>
      <c r="H19" s="269"/>
      <c r="I19" s="269"/>
      <c r="J19" s="269"/>
      <c r="K19" s="269"/>
      <c r="L19" s="270"/>
      <c r="M19" s="268" t="s">
        <v>10</v>
      </c>
      <c r="N19" s="269"/>
      <c r="O19" s="269"/>
      <c r="P19" s="269"/>
      <c r="Q19" s="269"/>
      <c r="R19" s="269"/>
      <c r="S19" s="269"/>
      <c r="T19" s="269"/>
      <c r="U19" s="269"/>
      <c r="V19" s="269"/>
      <c r="W19" s="269"/>
      <c r="X19" s="270"/>
      <c r="AB19" s="374">
        <v>2022</v>
      </c>
      <c r="AC19" s="374"/>
      <c r="AD19" s="377" t="s">
        <v>139</v>
      </c>
      <c r="AE19" s="377"/>
      <c r="AF19" s="377"/>
      <c r="AG19" s="377"/>
      <c r="AH19" s="377"/>
      <c r="AI19" s="381">
        <v>0</v>
      </c>
      <c r="AJ19" s="381"/>
      <c r="AK19" s="381"/>
      <c r="AL19" s="381">
        <v>0</v>
      </c>
      <c r="AM19" s="381"/>
      <c r="AN19" s="381"/>
      <c r="AO19" s="381"/>
      <c r="AP19" s="382" t="e">
        <f t="shared" si="1"/>
        <v>#DIV/0!</v>
      </c>
      <c r="AQ19" s="382"/>
      <c r="AR19" s="385" t="e">
        <f t="shared" ref="AR19" si="3">SUM(AP19:AQ22)/4</f>
        <v>#DIV/0!</v>
      </c>
    </row>
    <row r="20" spans="2:44" ht="45.4" customHeight="1">
      <c r="B20" s="259" t="s">
        <v>259</v>
      </c>
      <c r="C20" s="286"/>
      <c r="D20" s="286"/>
      <c r="E20" s="286"/>
      <c r="F20" s="286"/>
      <c r="G20" s="286"/>
      <c r="H20" s="286"/>
      <c r="I20" s="286"/>
      <c r="J20" s="286"/>
      <c r="K20" s="286"/>
      <c r="L20" s="260"/>
      <c r="M20" s="259"/>
      <c r="N20" s="286"/>
      <c r="O20" s="286"/>
      <c r="P20" s="286"/>
      <c r="Q20" s="286"/>
      <c r="R20" s="286"/>
      <c r="S20" s="286"/>
      <c r="T20" s="286"/>
      <c r="U20" s="286"/>
      <c r="V20" s="286"/>
      <c r="W20" s="286"/>
      <c r="X20" s="260"/>
      <c r="AA20" s="51"/>
      <c r="AB20" s="374"/>
      <c r="AC20" s="374"/>
      <c r="AD20" s="377" t="s">
        <v>140</v>
      </c>
      <c r="AE20" s="377"/>
      <c r="AF20" s="377"/>
      <c r="AG20" s="377"/>
      <c r="AH20" s="377"/>
      <c r="AI20" s="381">
        <v>0</v>
      </c>
      <c r="AJ20" s="381"/>
      <c r="AK20" s="381"/>
      <c r="AL20" s="381">
        <v>0</v>
      </c>
      <c r="AM20" s="381"/>
      <c r="AN20" s="381"/>
      <c r="AO20" s="381"/>
      <c r="AP20" s="382" t="e">
        <f t="shared" si="1"/>
        <v>#DIV/0!</v>
      </c>
      <c r="AQ20" s="382"/>
      <c r="AR20" s="385"/>
    </row>
    <row r="21" spans="2:44" ht="18.95" customHeight="1">
      <c r="B21" s="281" t="s">
        <v>11</v>
      </c>
      <c r="C21" s="282"/>
      <c r="D21" s="282"/>
      <c r="E21" s="282"/>
      <c r="F21" s="282"/>
      <c r="G21" s="282"/>
      <c r="H21" s="282"/>
      <c r="I21" s="282"/>
      <c r="J21" s="282"/>
      <c r="K21" s="282"/>
      <c r="L21" s="282"/>
      <c r="M21" s="282"/>
      <c r="N21" s="282"/>
      <c r="O21" s="282"/>
      <c r="P21" s="282"/>
      <c r="Q21" s="282"/>
      <c r="R21" s="282"/>
      <c r="S21" s="282"/>
      <c r="T21" s="282"/>
      <c r="U21" s="282"/>
      <c r="V21" s="282"/>
      <c r="W21" s="282"/>
      <c r="X21" s="283"/>
      <c r="AB21" s="374"/>
      <c r="AC21" s="374"/>
      <c r="AD21" s="377" t="s">
        <v>141</v>
      </c>
      <c r="AE21" s="377"/>
      <c r="AF21" s="377"/>
      <c r="AG21" s="377"/>
      <c r="AH21" s="377"/>
      <c r="AI21" s="381"/>
      <c r="AJ21" s="381"/>
      <c r="AK21" s="381"/>
      <c r="AL21" s="381"/>
      <c r="AM21" s="381"/>
      <c r="AN21" s="381"/>
      <c r="AO21" s="381"/>
      <c r="AP21" s="382" t="e">
        <f t="shared" si="1"/>
        <v>#DIV/0!</v>
      </c>
      <c r="AQ21" s="382"/>
      <c r="AR21" s="385"/>
    </row>
    <row r="22" spans="2:44" ht="18.95" customHeight="1">
      <c r="B22" s="284" t="s">
        <v>12</v>
      </c>
      <c r="C22" s="284"/>
      <c r="D22" s="69" t="s">
        <v>13</v>
      </c>
      <c r="E22" s="69" t="s">
        <v>14</v>
      </c>
      <c r="F22" s="69" t="s">
        <v>15</v>
      </c>
      <c r="G22" s="285" t="s">
        <v>16</v>
      </c>
      <c r="H22" s="285"/>
      <c r="I22" s="285"/>
      <c r="J22" s="69" t="s">
        <v>17</v>
      </c>
      <c r="K22" s="285" t="s">
        <v>18</v>
      </c>
      <c r="L22" s="285"/>
      <c r="M22" s="285"/>
      <c r="N22" s="69" t="s">
        <v>19</v>
      </c>
      <c r="O22" s="285" t="s">
        <v>20</v>
      </c>
      <c r="P22" s="285"/>
      <c r="Q22" s="285" t="s">
        <v>21</v>
      </c>
      <c r="R22" s="285"/>
      <c r="S22" s="285"/>
      <c r="T22" s="285" t="s">
        <v>22</v>
      </c>
      <c r="U22" s="285"/>
      <c r="V22" s="285" t="s">
        <v>23</v>
      </c>
      <c r="W22" s="285"/>
      <c r="X22" s="69" t="s">
        <v>24</v>
      </c>
      <c r="AB22" s="374"/>
      <c r="AC22" s="374"/>
      <c r="AD22" s="377" t="s">
        <v>142</v>
      </c>
      <c r="AE22" s="377"/>
      <c r="AF22" s="377"/>
      <c r="AG22" s="377"/>
      <c r="AH22" s="377"/>
      <c r="AI22" s="381"/>
      <c r="AJ22" s="381"/>
      <c r="AK22" s="381"/>
      <c r="AL22" s="381"/>
      <c r="AM22" s="381"/>
      <c r="AN22" s="381"/>
      <c r="AO22" s="381"/>
      <c r="AP22" s="382" t="e">
        <f t="shared" si="1"/>
        <v>#DIV/0!</v>
      </c>
      <c r="AQ22" s="382"/>
      <c r="AR22" s="385"/>
    </row>
    <row r="23" spans="2:44" ht="18.95" customHeight="1">
      <c r="B23" s="284" t="s">
        <v>25</v>
      </c>
      <c r="C23" s="284"/>
      <c r="D23" s="368">
        <f>AL15</f>
        <v>1</v>
      </c>
      <c r="E23" s="369"/>
      <c r="F23" s="370"/>
      <c r="G23" s="371">
        <f>AL16</f>
        <v>0</v>
      </c>
      <c r="H23" s="286"/>
      <c r="I23" s="286"/>
      <c r="J23" s="286"/>
      <c r="K23" s="286"/>
      <c r="L23" s="286"/>
      <c r="M23" s="260"/>
      <c r="N23" s="368">
        <f>AL17</f>
        <v>0</v>
      </c>
      <c r="O23" s="369"/>
      <c r="P23" s="369"/>
      <c r="Q23" s="369"/>
      <c r="R23" s="369"/>
      <c r="S23" s="370"/>
      <c r="T23" s="371">
        <f>AL18</f>
        <v>0</v>
      </c>
      <c r="U23" s="286"/>
      <c r="V23" s="286"/>
      <c r="W23" s="286"/>
      <c r="X23" s="260"/>
      <c r="Z23" s="52"/>
      <c r="AA23" s="52"/>
    </row>
    <row r="24" spans="2:44" ht="18.95" customHeight="1">
      <c r="B24" s="284" t="s">
        <v>26</v>
      </c>
      <c r="C24" s="284"/>
      <c r="D24" s="368">
        <f>AI15</f>
        <v>1</v>
      </c>
      <c r="E24" s="369"/>
      <c r="F24" s="370"/>
      <c r="G24" s="371">
        <f>AI16</f>
        <v>0</v>
      </c>
      <c r="H24" s="286"/>
      <c r="I24" s="286"/>
      <c r="J24" s="286"/>
      <c r="K24" s="286"/>
      <c r="L24" s="286"/>
      <c r="M24" s="260"/>
      <c r="N24" s="368">
        <f>AI17</f>
        <v>0</v>
      </c>
      <c r="O24" s="369"/>
      <c r="P24" s="369"/>
      <c r="Q24" s="369"/>
      <c r="R24" s="369"/>
      <c r="S24" s="370"/>
      <c r="T24" s="371">
        <f>AI18</f>
        <v>0</v>
      </c>
      <c r="U24" s="286"/>
      <c r="V24" s="286"/>
      <c r="W24" s="286"/>
      <c r="X24" s="260"/>
      <c r="Y24" s="53"/>
    </row>
    <row r="25" spans="2:44" ht="19.7" customHeight="1">
      <c r="B25" s="281" t="s">
        <v>47</v>
      </c>
      <c r="C25" s="282"/>
      <c r="D25" s="282"/>
      <c r="E25" s="282"/>
      <c r="F25" s="282"/>
      <c r="G25" s="282"/>
      <c r="H25" s="282"/>
      <c r="I25" s="282"/>
      <c r="J25" s="282"/>
      <c r="K25" s="282"/>
      <c r="L25" s="282"/>
      <c r="M25" s="282"/>
      <c r="N25" s="282"/>
      <c r="O25" s="282"/>
      <c r="P25" s="282"/>
      <c r="Q25" s="282"/>
      <c r="R25" s="282"/>
      <c r="S25" s="282"/>
      <c r="T25" s="282"/>
      <c r="U25" s="282"/>
      <c r="V25" s="282"/>
      <c r="W25" s="282"/>
      <c r="X25" s="283"/>
    </row>
    <row r="26" spans="2:44" ht="25.5">
      <c r="B26" s="69" t="s">
        <v>27</v>
      </c>
      <c r="C26" s="69" t="s">
        <v>28</v>
      </c>
      <c r="D26" s="69" t="s">
        <v>29</v>
      </c>
      <c r="E26" s="72" t="s">
        <v>30</v>
      </c>
      <c r="F26" s="27"/>
      <c r="G26" s="27"/>
      <c r="H26" s="299"/>
      <c r="I26" s="299"/>
      <c r="J26" s="299"/>
      <c r="K26" s="299"/>
      <c r="L26" s="299"/>
      <c r="M26" s="299"/>
      <c r="N26" s="299"/>
      <c r="O26" s="299"/>
      <c r="P26" s="299"/>
      <c r="Q26" s="299"/>
      <c r="R26" s="299"/>
      <c r="S26" s="301"/>
      <c r="T26" s="301"/>
      <c r="U26" s="301"/>
      <c r="V26" s="301"/>
      <c r="W26" s="301"/>
      <c r="X26" s="302"/>
    </row>
    <row r="27" spans="2:44" ht="17.649999999999999" customHeight="1">
      <c r="B27" s="70" t="s">
        <v>31</v>
      </c>
      <c r="C27" s="365">
        <f>IF(ISERROR(D23/D24),0,$D$23/$D$24)</f>
        <v>1</v>
      </c>
      <c r="D27" s="365">
        <f>$E$18</f>
        <v>1</v>
      </c>
      <c r="E27" s="80">
        <f>$O$14</f>
        <v>1</v>
      </c>
      <c r="F27" s="28"/>
      <c r="G27" s="28"/>
      <c r="H27" s="300"/>
      <c r="I27" s="300"/>
      <c r="J27" s="303"/>
      <c r="K27" s="303"/>
      <c r="L27" s="5"/>
      <c r="M27" s="5"/>
      <c r="N27" s="300"/>
      <c r="O27" s="300"/>
      <c r="P27" s="300"/>
      <c r="Q27" s="300"/>
      <c r="R27" s="300"/>
      <c r="S27" s="304"/>
      <c r="T27" s="304"/>
      <c r="U27" s="304"/>
      <c r="V27" s="304"/>
      <c r="W27" s="304"/>
      <c r="X27" s="305"/>
    </row>
    <row r="28" spans="2:44" ht="17.649999999999999" customHeight="1">
      <c r="B28" s="70" t="s">
        <v>32</v>
      </c>
      <c r="C28" s="366"/>
      <c r="D28" s="366"/>
      <c r="E28" s="80">
        <f t="shared" ref="E28:E37" si="4">$O$14</f>
        <v>1</v>
      </c>
      <c r="F28" s="28"/>
      <c r="G28" s="28"/>
      <c r="H28" s="303"/>
      <c r="I28" s="303"/>
      <c r="J28" s="303"/>
      <c r="K28" s="303"/>
      <c r="L28" s="6"/>
      <c r="M28" s="5"/>
      <c r="N28" s="303"/>
      <c r="O28" s="303"/>
      <c r="P28" s="303"/>
      <c r="Q28" s="303"/>
      <c r="R28" s="303"/>
      <c r="S28" s="304"/>
      <c r="T28" s="304"/>
      <c r="U28" s="304"/>
      <c r="V28" s="304"/>
      <c r="W28" s="304"/>
      <c r="X28" s="305"/>
    </row>
    <row r="29" spans="2:44" ht="17.649999999999999" customHeight="1">
      <c r="B29" s="70" t="s">
        <v>33</v>
      </c>
      <c r="C29" s="367"/>
      <c r="D29" s="367"/>
      <c r="E29" s="80">
        <f t="shared" si="4"/>
        <v>1</v>
      </c>
      <c r="F29" s="28"/>
      <c r="G29" s="28"/>
      <c r="H29" s="303"/>
      <c r="I29" s="303"/>
      <c r="J29" s="303"/>
      <c r="K29" s="303"/>
      <c r="L29" s="6"/>
      <c r="M29" s="5"/>
      <c r="N29" s="303"/>
      <c r="O29" s="303"/>
      <c r="P29" s="303"/>
      <c r="Q29" s="303"/>
      <c r="R29" s="303"/>
      <c r="S29" s="304"/>
      <c r="T29" s="304"/>
      <c r="U29" s="304"/>
      <c r="V29" s="304"/>
      <c r="W29" s="304"/>
      <c r="X29" s="305"/>
    </row>
    <row r="30" spans="2:44" ht="17.649999999999999" customHeight="1">
      <c r="B30" s="70" t="s">
        <v>34</v>
      </c>
      <c r="C30" s="365">
        <f>IF(ISERROR(G23/G24),0,G23/G24)</f>
        <v>0</v>
      </c>
      <c r="D30" s="365">
        <f t="shared" ref="D30:D36" si="5">$E$18</f>
        <v>1</v>
      </c>
      <c r="E30" s="80">
        <f t="shared" si="4"/>
        <v>1</v>
      </c>
      <c r="F30" s="28"/>
      <c r="G30" s="28"/>
      <c r="H30" s="303"/>
      <c r="I30" s="303"/>
      <c r="J30" s="303"/>
      <c r="K30" s="303"/>
      <c r="L30" s="6"/>
      <c r="M30" s="5"/>
      <c r="N30" s="303"/>
      <c r="O30" s="303"/>
      <c r="P30" s="303"/>
      <c r="Q30" s="303"/>
      <c r="R30" s="303"/>
      <c r="S30" s="304"/>
      <c r="T30" s="304"/>
      <c r="U30" s="304"/>
      <c r="V30" s="304"/>
      <c r="W30" s="304"/>
      <c r="X30" s="305"/>
    </row>
    <row r="31" spans="2:44" ht="17.649999999999999" customHeight="1">
      <c r="B31" s="70" t="s">
        <v>35</v>
      </c>
      <c r="C31" s="366"/>
      <c r="D31" s="366"/>
      <c r="E31" s="80">
        <f t="shared" si="4"/>
        <v>1</v>
      </c>
      <c r="F31" s="28"/>
      <c r="G31" s="28"/>
      <c r="H31" s="303"/>
      <c r="I31" s="303"/>
      <c r="J31" s="303"/>
      <c r="K31" s="303"/>
      <c r="L31" s="6"/>
      <c r="M31" s="5"/>
      <c r="N31" s="303"/>
      <c r="O31" s="303"/>
      <c r="P31" s="303"/>
      <c r="Q31" s="303"/>
      <c r="R31" s="303"/>
      <c r="S31" s="304"/>
      <c r="T31" s="304"/>
      <c r="U31" s="304"/>
      <c r="V31" s="304"/>
      <c r="W31" s="304"/>
      <c r="X31" s="305"/>
    </row>
    <row r="32" spans="2:44" ht="17.649999999999999" customHeight="1">
      <c r="B32" s="70" t="s">
        <v>36</v>
      </c>
      <c r="C32" s="367"/>
      <c r="D32" s="367"/>
      <c r="E32" s="80">
        <f t="shared" si="4"/>
        <v>1</v>
      </c>
      <c r="F32" s="28"/>
      <c r="G32" s="28"/>
      <c r="H32" s="303"/>
      <c r="I32" s="303"/>
      <c r="J32" s="303"/>
      <c r="K32" s="303"/>
      <c r="L32" s="6"/>
      <c r="M32" s="5"/>
      <c r="N32" s="303"/>
      <c r="O32" s="303"/>
      <c r="P32" s="303"/>
      <c r="Q32" s="303"/>
      <c r="R32" s="303"/>
      <c r="S32" s="304"/>
      <c r="T32" s="304"/>
      <c r="U32" s="304"/>
      <c r="V32" s="304"/>
      <c r="W32" s="304"/>
      <c r="X32" s="305"/>
    </row>
    <row r="33" spans="2:27" ht="17.649999999999999" customHeight="1">
      <c r="B33" s="70" t="s">
        <v>37</v>
      </c>
      <c r="C33" s="365">
        <f>IF(ISERROR(N23/N24),0,T23/T24)</f>
        <v>0</v>
      </c>
      <c r="D33" s="365">
        <f t="shared" si="5"/>
        <v>1</v>
      </c>
      <c r="E33" s="80">
        <f t="shared" si="4"/>
        <v>1</v>
      </c>
      <c r="F33" s="28"/>
      <c r="G33" s="28"/>
      <c r="H33" s="303"/>
      <c r="I33" s="303"/>
      <c r="J33" s="303"/>
      <c r="K33" s="303"/>
      <c r="L33" s="6"/>
      <c r="M33" s="5"/>
      <c r="N33" s="303"/>
      <c r="O33" s="303"/>
      <c r="P33" s="303"/>
      <c r="Q33" s="303"/>
      <c r="R33" s="303"/>
      <c r="S33" s="304"/>
      <c r="T33" s="304"/>
      <c r="U33" s="304"/>
      <c r="V33" s="304"/>
      <c r="W33" s="304"/>
      <c r="X33" s="305"/>
    </row>
    <row r="34" spans="2:27" ht="17.649999999999999" customHeight="1">
      <c r="B34" s="70" t="s">
        <v>38</v>
      </c>
      <c r="C34" s="366"/>
      <c r="D34" s="366"/>
      <c r="E34" s="80">
        <f t="shared" si="4"/>
        <v>1</v>
      </c>
      <c r="F34" s="28"/>
      <c r="G34" s="28"/>
      <c r="H34" s="303"/>
      <c r="I34" s="303"/>
      <c r="J34" s="303"/>
      <c r="K34" s="303"/>
      <c r="L34" s="6"/>
      <c r="M34" s="5"/>
      <c r="N34" s="303"/>
      <c r="O34" s="303"/>
      <c r="P34" s="303"/>
      <c r="Q34" s="303"/>
      <c r="R34" s="303"/>
      <c r="S34" s="304"/>
      <c r="T34" s="304"/>
      <c r="U34" s="304"/>
      <c r="V34" s="304"/>
      <c r="W34" s="304"/>
      <c r="X34" s="305"/>
    </row>
    <row r="35" spans="2:27" ht="17.649999999999999" customHeight="1">
      <c r="B35" s="70" t="s">
        <v>39</v>
      </c>
      <c r="C35" s="367"/>
      <c r="D35" s="367"/>
      <c r="E35" s="80">
        <f t="shared" si="4"/>
        <v>1</v>
      </c>
      <c r="F35" s="28"/>
      <c r="G35" s="28"/>
      <c r="H35" s="303"/>
      <c r="I35" s="303"/>
      <c r="J35" s="303"/>
      <c r="K35" s="303"/>
      <c r="L35" s="6"/>
      <c r="M35" s="5"/>
      <c r="N35" s="303"/>
      <c r="O35" s="303"/>
      <c r="P35" s="303"/>
      <c r="Q35" s="303"/>
      <c r="R35" s="303"/>
      <c r="S35" s="304"/>
      <c r="T35" s="304"/>
      <c r="U35" s="304"/>
      <c r="V35" s="304"/>
      <c r="W35" s="304"/>
      <c r="X35" s="305"/>
    </row>
    <row r="36" spans="2:27" ht="17.649999999999999" customHeight="1">
      <c r="B36" s="70" t="s">
        <v>40</v>
      </c>
      <c r="C36" s="365">
        <f>IF(ISERROR(T23/T24),0,T23/T24)</f>
        <v>0</v>
      </c>
      <c r="D36" s="365">
        <f t="shared" si="5"/>
        <v>1</v>
      </c>
      <c r="E36" s="80">
        <f t="shared" si="4"/>
        <v>1</v>
      </c>
      <c r="F36" s="28"/>
      <c r="G36" s="28"/>
      <c r="H36" s="303"/>
      <c r="I36" s="303"/>
      <c r="J36" s="303"/>
      <c r="K36" s="303"/>
      <c r="L36" s="6"/>
      <c r="M36" s="5"/>
      <c r="N36" s="303"/>
      <c r="O36" s="303"/>
      <c r="P36" s="303"/>
      <c r="Q36" s="303"/>
      <c r="R36" s="303"/>
      <c r="S36" s="304"/>
      <c r="T36" s="304"/>
      <c r="U36" s="304"/>
      <c r="V36" s="304"/>
      <c r="W36" s="304"/>
      <c r="X36" s="305"/>
    </row>
    <row r="37" spans="2:27" ht="17.649999999999999" customHeight="1">
      <c r="B37" s="70" t="s">
        <v>41</v>
      </c>
      <c r="C37" s="366"/>
      <c r="D37" s="366"/>
      <c r="E37" s="80">
        <f t="shared" si="4"/>
        <v>1</v>
      </c>
      <c r="F37" s="28"/>
      <c r="G37" s="28"/>
      <c r="H37" s="303"/>
      <c r="I37" s="303"/>
      <c r="J37" s="303"/>
      <c r="K37" s="303"/>
      <c r="L37" s="6"/>
      <c r="M37" s="5"/>
      <c r="N37" s="303"/>
      <c r="O37" s="303"/>
      <c r="P37" s="303"/>
      <c r="Q37" s="303"/>
      <c r="R37" s="303"/>
      <c r="S37" s="304"/>
      <c r="T37" s="304"/>
      <c r="U37" s="304"/>
      <c r="V37" s="304"/>
      <c r="W37" s="304"/>
      <c r="X37" s="305"/>
    </row>
    <row r="38" spans="2:27" ht="17.649999999999999" customHeight="1">
      <c r="B38" s="70" t="s">
        <v>42</v>
      </c>
      <c r="C38" s="367"/>
      <c r="D38" s="367"/>
      <c r="E38" s="80">
        <v>0</v>
      </c>
      <c r="F38" s="29"/>
      <c r="G38" s="29"/>
      <c r="H38" s="308"/>
      <c r="I38" s="308"/>
      <c r="J38" s="308"/>
      <c r="K38" s="308"/>
      <c r="L38" s="7"/>
      <c r="M38" s="8"/>
      <c r="N38" s="308"/>
      <c r="O38" s="308"/>
      <c r="P38" s="308"/>
      <c r="Q38" s="308"/>
      <c r="R38" s="308"/>
      <c r="S38" s="306"/>
      <c r="T38" s="306"/>
      <c r="U38" s="306"/>
      <c r="V38" s="306"/>
      <c r="W38" s="306"/>
      <c r="X38" s="307"/>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311" t="s">
        <v>50</v>
      </c>
      <c r="C40" s="312"/>
      <c r="D40" s="312"/>
      <c r="E40" s="312"/>
      <c r="F40" s="312"/>
      <c r="G40" s="312"/>
      <c r="H40" s="312"/>
      <c r="I40" s="312"/>
      <c r="J40" s="312"/>
      <c r="K40" s="312"/>
      <c r="L40" s="312"/>
      <c r="M40" s="312"/>
      <c r="N40" s="312"/>
      <c r="O40" s="312"/>
      <c r="P40" s="312"/>
      <c r="Q40" s="312"/>
      <c r="R40" s="312"/>
      <c r="S40" s="312"/>
      <c r="T40" s="312"/>
      <c r="U40" s="312"/>
      <c r="V40" s="312"/>
      <c r="W40" s="312"/>
      <c r="X40" s="313"/>
    </row>
    <row r="41" spans="2:27" ht="33" customHeight="1">
      <c r="B41" s="309"/>
      <c r="C41" s="309"/>
      <c r="D41" s="309"/>
      <c r="E41" s="309"/>
      <c r="F41" s="309"/>
      <c r="G41" s="309"/>
      <c r="H41" s="309"/>
      <c r="I41" s="309"/>
      <c r="J41" s="309"/>
      <c r="K41" s="309"/>
      <c r="L41" s="309"/>
      <c r="M41" s="309"/>
      <c r="N41" s="309"/>
      <c r="O41" s="309"/>
      <c r="P41" s="309"/>
      <c r="Q41" s="309"/>
      <c r="R41" s="309"/>
      <c r="S41" s="309"/>
      <c r="T41" s="309"/>
      <c r="U41" s="309"/>
      <c r="V41" s="309"/>
      <c r="W41" s="309"/>
      <c r="X41" s="309"/>
      <c r="Y41" s="54"/>
      <c r="Z41" s="55"/>
      <c r="AA41" s="55"/>
    </row>
    <row r="42" spans="2:27" ht="10.5" customHeight="1">
      <c r="B42" s="310"/>
      <c r="C42" s="299"/>
      <c r="D42" s="299"/>
      <c r="E42" s="299"/>
      <c r="F42" s="299"/>
      <c r="G42" s="299"/>
      <c r="H42" s="299"/>
      <c r="I42" s="299"/>
      <c r="J42" s="299"/>
      <c r="K42" s="299"/>
      <c r="L42" s="299"/>
      <c r="M42" s="299"/>
      <c r="N42" s="299"/>
      <c r="O42" s="299"/>
      <c r="P42" s="299"/>
      <c r="Q42" s="299"/>
      <c r="R42" s="299"/>
      <c r="S42" s="299"/>
      <c r="T42" s="299"/>
      <c r="U42" s="299"/>
      <c r="V42" s="299"/>
      <c r="W42" s="299"/>
      <c r="X42" s="302"/>
      <c r="Y42" s="56"/>
      <c r="Z42" s="57"/>
      <c r="AA42" s="58"/>
    </row>
    <row r="43" spans="2:27" ht="18" customHeight="1">
      <c r="B43" s="323" t="s">
        <v>43</v>
      </c>
      <c r="C43" s="324"/>
      <c r="D43" s="324"/>
      <c r="E43" s="324"/>
      <c r="F43" s="324"/>
      <c r="G43" s="324"/>
      <c r="H43" s="324"/>
      <c r="I43" s="324"/>
      <c r="J43" s="324"/>
      <c r="K43" s="324"/>
      <c r="L43" s="324"/>
      <c r="M43" s="324"/>
      <c r="N43" s="324"/>
      <c r="O43" s="324"/>
      <c r="P43" s="324"/>
      <c r="Q43" s="324"/>
      <c r="R43" s="324"/>
      <c r="S43" s="324"/>
      <c r="T43" s="324"/>
      <c r="U43" s="324"/>
      <c r="V43" s="324"/>
      <c r="W43" s="324"/>
      <c r="X43" s="325"/>
      <c r="Y43" s="56"/>
      <c r="Z43" s="57"/>
      <c r="AA43" s="58"/>
    </row>
    <row r="44" spans="2:27" ht="32.25" customHeight="1">
      <c r="B44" s="326" t="s">
        <v>260</v>
      </c>
      <c r="C44" s="327"/>
      <c r="D44" s="327"/>
      <c r="E44" s="327"/>
      <c r="F44" s="327"/>
      <c r="G44" s="327"/>
      <c r="H44" s="327"/>
      <c r="I44" s="327"/>
      <c r="J44" s="327"/>
      <c r="K44" s="327"/>
      <c r="L44" s="327"/>
      <c r="M44" s="327"/>
      <c r="N44" s="327"/>
      <c r="O44" s="327"/>
      <c r="P44" s="327"/>
      <c r="Q44" s="327"/>
      <c r="R44" s="327"/>
      <c r="S44" s="327"/>
      <c r="T44" s="327"/>
      <c r="U44" s="327"/>
      <c r="V44" s="327"/>
      <c r="W44" s="327"/>
      <c r="X44" s="328"/>
      <c r="Y44" s="56"/>
      <c r="Z44" s="57"/>
      <c r="AA44" s="58"/>
    </row>
    <row r="45" spans="2:27" ht="8.4499999999999993" customHeight="1">
      <c r="B45" s="30"/>
      <c r="C45" s="27"/>
      <c r="D45" s="27"/>
      <c r="E45" s="27"/>
      <c r="F45" s="27"/>
      <c r="G45" s="299"/>
      <c r="H45" s="299"/>
      <c r="I45" s="299"/>
      <c r="J45" s="299"/>
      <c r="K45" s="299"/>
      <c r="L45" s="299"/>
      <c r="M45" s="27"/>
      <c r="N45" s="27"/>
      <c r="O45" s="27"/>
      <c r="P45" s="27"/>
      <c r="Q45" s="27"/>
      <c r="R45" s="27"/>
      <c r="S45" s="27"/>
      <c r="T45" s="27"/>
      <c r="U45" s="27"/>
      <c r="V45" s="27"/>
      <c r="W45" s="27"/>
      <c r="X45" s="31"/>
      <c r="Y45" s="56"/>
      <c r="Z45" s="57"/>
      <c r="AA45" s="58"/>
    </row>
    <row r="46" spans="2:27" ht="12.75">
      <c r="B46" s="314" t="s">
        <v>44</v>
      </c>
      <c r="C46" s="315"/>
      <c r="D46" s="315"/>
      <c r="E46" s="315"/>
      <c r="F46" s="315"/>
      <c r="G46" s="315"/>
      <c r="H46" s="315"/>
      <c r="I46" s="28"/>
      <c r="J46" s="13" t="s">
        <v>45</v>
      </c>
      <c r="K46" s="28"/>
      <c r="L46" s="316"/>
      <c r="M46" s="317"/>
      <c r="N46" s="28"/>
      <c r="O46" s="5" t="s">
        <v>46</v>
      </c>
      <c r="P46" s="28"/>
      <c r="Q46" s="259"/>
      <c r="R46" s="260"/>
      <c r="S46" s="28"/>
      <c r="T46" s="28"/>
      <c r="U46" s="28"/>
      <c r="V46" s="28"/>
      <c r="W46" s="28"/>
      <c r="X46" s="33"/>
      <c r="Y46" s="56"/>
      <c r="Z46" s="57"/>
      <c r="AA46" s="58"/>
    </row>
    <row r="47" spans="2:27" ht="8.4499999999999993" customHeight="1">
      <c r="B47" s="34"/>
      <c r="C47" s="28"/>
      <c r="D47" s="28"/>
      <c r="E47" s="28"/>
      <c r="F47" s="28"/>
      <c r="G47" s="28"/>
      <c r="H47" s="28"/>
      <c r="I47" s="318"/>
      <c r="J47" s="318"/>
      <c r="K47" s="318"/>
      <c r="L47" s="318"/>
      <c r="M47" s="318"/>
      <c r="N47" s="318"/>
      <c r="O47" s="318"/>
      <c r="P47" s="318"/>
      <c r="Q47" s="318"/>
      <c r="R47" s="318"/>
      <c r="S47" s="318"/>
      <c r="T47" s="318"/>
      <c r="U47" s="318"/>
      <c r="V47" s="318"/>
      <c r="W47" s="318"/>
      <c r="X47" s="319"/>
      <c r="Y47" s="56"/>
      <c r="Z47" s="57"/>
      <c r="AA47" s="58"/>
    </row>
    <row r="48" spans="2:27" ht="35.25" customHeight="1">
      <c r="B48" s="320" t="s">
        <v>57</v>
      </c>
      <c r="C48" s="321"/>
      <c r="D48" s="321"/>
      <c r="E48" s="321"/>
      <c r="F48" s="321"/>
      <c r="G48" s="321"/>
      <c r="H48" s="321"/>
      <c r="I48" s="321"/>
      <c r="J48" s="321"/>
      <c r="K48" s="321"/>
      <c r="L48" s="321"/>
      <c r="M48" s="321"/>
      <c r="N48" s="321"/>
      <c r="O48" s="321"/>
      <c r="P48" s="321"/>
      <c r="Q48" s="321"/>
      <c r="R48" s="321"/>
      <c r="S48" s="321"/>
      <c r="T48" s="321"/>
      <c r="U48" s="321"/>
      <c r="V48" s="321"/>
      <c r="W48" s="321"/>
      <c r="X48" s="322"/>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303"/>
      <c r="H50" s="303"/>
      <c r="I50" s="303"/>
      <c r="J50" s="303"/>
      <c r="K50" s="303"/>
      <c r="L50" s="303"/>
      <c r="M50" s="303"/>
      <c r="N50" s="303"/>
      <c r="O50" s="303"/>
      <c r="P50" s="303"/>
      <c r="Q50" s="303"/>
      <c r="R50" s="303"/>
      <c r="S50" s="303"/>
      <c r="T50" s="303"/>
      <c r="U50" s="303"/>
      <c r="V50" s="303"/>
      <c r="W50" s="303"/>
      <c r="X50" s="303"/>
      <c r="Y50" s="56"/>
      <c r="Z50" s="57"/>
      <c r="AA50" s="58"/>
    </row>
  </sheetData>
  <sheetProtection selectLockedCells="1" selectUnlockedCells="1"/>
  <mergeCells count="221">
    <mergeCell ref="AR7:AR10"/>
    <mergeCell ref="AR11:AR14"/>
    <mergeCell ref="AR15:AR18"/>
    <mergeCell ref="AR19:AR22"/>
    <mergeCell ref="B46:H46"/>
    <mergeCell ref="L46:M46"/>
    <mergeCell ref="Q46:R46"/>
    <mergeCell ref="I47:X47"/>
    <mergeCell ref="B48:X48"/>
    <mergeCell ref="H36:I36"/>
    <mergeCell ref="J36:K36"/>
    <mergeCell ref="N36:O36"/>
    <mergeCell ref="P36:R36"/>
    <mergeCell ref="H37:I37"/>
    <mergeCell ref="J37:K37"/>
    <mergeCell ref="N37:O37"/>
    <mergeCell ref="P37:R37"/>
    <mergeCell ref="H34:I34"/>
    <mergeCell ref="J34:K34"/>
    <mergeCell ref="N34:O34"/>
    <mergeCell ref="P34:R34"/>
    <mergeCell ref="H35:I35"/>
    <mergeCell ref="J35:K35"/>
    <mergeCell ref="N35:O35"/>
    <mergeCell ref="H32:I32"/>
    <mergeCell ref="J32:K32"/>
    <mergeCell ref="N32:O32"/>
    <mergeCell ref="P32:R32"/>
    <mergeCell ref="H33:I33"/>
    <mergeCell ref="J33:K33"/>
    <mergeCell ref="N33:O33"/>
    <mergeCell ref="P33:R33"/>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C36:C38"/>
    <mergeCell ref="D36:D38"/>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P35:R35"/>
    <mergeCell ref="D23:F23"/>
    <mergeCell ref="G23:M23"/>
    <mergeCell ref="N23:S23"/>
    <mergeCell ref="T23:X23"/>
    <mergeCell ref="D24:F24"/>
    <mergeCell ref="G24:M24"/>
    <mergeCell ref="N24:S24"/>
    <mergeCell ref="T24:X24"/>
    <mergeCell ref="B25:X25"/>
    <mergeCell ref="AI22:AK22"/>
    <mergeCell ref="AL22:AO22"/>
    <mergeCell ref="AP22:AQ22"/>
    <mergeCell ref="B21:X21"/>
    <mergeCell ref="AD21:AH21"/>
    <mergeCell ref="AI21:AK21"/>
    <mergeCell ref="AL21:AO21"/>
    <mergeCell ref="AP21:AQ21"/>
    <mergeCell ref="B22:C22"/>
    <mergeCell ref="G22:I22"/>
    <mergeCell ref="K22:M22"/>
    <mergeCell ref="O22:P22"/>
    <mergeCell ref="Q22:S22"/>
    <mergeCell ref="AL16:AO16"/>
    <mergeCell ref="AP19:AQ19"/>
    <mergeCell ref="B20:L20"/>
    <mergeCell ref="M20:X20"/>
    <mergeCell ref="AD20:AH20"/>
    <mergeCell ref="AI20:AK20"/>
    <mergeCell ref="AL20:AO20"/>
    <mergeCell ref="AP20:AQ20"/>
    <mergeCell ref="AD18:AH18"/>
    <mergeCell ref="AI18:AK18"/>
    <mergeCell ref="AL18:AO18"/>
    <mergeCell ref="AP18:AQ18"/>
    <mergeCell ref="B19:L19"/>
    <mergeCell ref="M19:X19"/>
    <mergeCell ref="AB19:AC22"/>
    <mergeCell ref="AD19:AH19"/>
    <mergeCell ref="AI19:AK19"/>
    <mergeCell ref="AL19:AO19"/>
    <mergeCell ref="C18:D18"/>
    <mergeCell ref="E18:F18"/>
    <mergeCell ref="G18:L18"/>
    <mergeCell ref="M18:Q18"/>
    <mergeCell ref="R18:U18"/>
    <mergeCell ref="V18:X18"/>
    <mergeCell ref="AI14:AK14"/>
    <mergeCell ref="AL14:AO14"/>
    <mergeCell ref="AP14:AQ14"/>
    <mergeCell ref="B15:X15"/>
    <mergeCell ref="AB15:AC18"/>
    <mergeCell ref="AD15:AH15"/>
    <mergeCell ref="AI15:AK15"/>
    <mergeCell ref="AL15:AO15"/>
    <mergeCell ref="AP15:AQ15"/>
    <mergeCell ref="B16:B17"/>
    <mergeCell ref="C16:D17"/>
    <mergeCell ref="AP16:AQ16"/>
    <mergeCell ref="M17:Q17"/>
    <mergeCell ref="R17:U17"/>
    <mergeCell ref="V17:X17"/>
    <mergeCell ref="AD17:AH17"/>
    <mergeCell ref="AI17:AK17"/>
    <mergeCell ref="AL17:AO17"/>
    <mergeCell ref="AP17:AQ17"/>
    <mergeCell ref="E16:F17"/>
    <mergeCell ref="G16:L17"/>
    <mergeCell ref="M16:X16"/>
    <mergeCell ref="AD16:AH16"/>
    <mergeCell ref="AI16:AK16"/>
    <mergeCell ref="AI11:AK11"/>
    <mergeCell ref="AL11:AO11"/>
    <mergeCell ref="AP11:AQ11"/>
    <mergeCell ref="B12:F13"/>
    <mergeCell ref="G12:J13"/>
    <mergeCell ref="K12:N13"/>
    <mergeCell ref="O12:X12"/>
    <mergeCell ref="AD12:AH12"/>
    <mergeCell ref="AI12:AK12"/>
    <mergeCell ref="AL12:AO12"/>
    <mergeCell ref="AP12:AQ12"/>
    <mergeCell ref="O13:R13"/>
    <mergeCell ref="S13:U13"/>
    <mergeCell ref="V13:X13"/>
    <mergeCell ref="AD13:AH13"/>
    <mergeCell ref="AI13:AK13"/>
    <mergeCell ref="AL13:AO13"/>
    <mergeCell ref="AP13:AQ13"/>
    <mergeCell ref="AP7:AQ7"/>
    <mergeCell ref="AD8:AH8"/>
    <mergeCell ref="AI8:AK8"/>
    <mergeCell ref="AL8:AO8"/>
    <mergeCell ref="AP8:AQ8"/>
    <mergeCell ref="B9:X9"/>
    <mergeCell ref="AD9:AH9"/>
    <mergeCell ref="AI9:AK9"/>
    <mergeCell ref="AL9:AO9"/>
    <mergeCell ref="AP9:AQ9"/>
    <mergeCell ref="B7:F8"/>
    <mergeCell ref="G7:X8"/>
    <mergeCell ref="AB7:AC10"/>
    <mergeCell ref="AD7:AH7"/>
    <mergeCell ref="AI7:AK7"/>
    <mergeCell ref="AL7:AO7"/>
    <mergeCell ref="B10:X10"/>
    <mergeCell ref="AD10:AH10"/>
    <mergeCell ref="AI10:AK10"/>
    <mergeCell ref="AL10:AO10"/>
    <mergeCell ref="AP10:AQ10"/>
    <mergeCell ref="AI5:AK6"/>
    <mergeCell ref="AL5:AO6"/>
    <mergeCell ref="AP5:AQ6"/>
    <mergeCell ref="B6:X6"/>
    <mergeCell ref="B1:T1"/>
    <mergeCell ref="U1:X4"/>
    <mergeCell ref="B2:T4"/>
    <mergeCell ref="C5:D5"/>
    <mergeCell ref="E5:G5"/>
    <mergeCell ref="H5:J5"/>
    <mergeCell ref="K5:N5"/>
    <mergeCell ref="O5:R5"/>
    <mergeCell ref="S5:V5"/>
    <mergeCell ref="AB3:AR4"/>
    <mergeCell ref="AR5:AR6"/>
    <mergeCell ref="AB1:AR1"/>
    <mergeCell ref="C27:C29"/>
    <mergeCell ref="D27:D29"/>
    <mergeCell ref="C30:C32"/>
    <mergeCell ref="D30:D32"/>
    <mergeCell ref="C33:C35"/>
    <mergeCell ref="D33:D35"/>
    <mergeCell ref="W5:X5"/>
    <mergeCell ref="AB5:AC6"/>
    <mergeCell ref="AD5:AH6"/>
    <mergeCell ref="B11:X11"/>
    <mergeCell ref="AB11:AC14"/>
    <mergeCell ref="AD11:AH11"/>
    <mergeCell ref="B14:F14"/>
    <mergeCell ref="G14:J14"/>
    <mergeCell ref="K14:N14"/>
    <mergeCell ref="O14:R14"/>
    <mergeCell ref="S14:U14"/>
    <mergeCell ref="V14:X14"/>
    <mergeCell ref="AD14:AH14"/>
    <mergeCell ref="T22:U22"/>
    <mergeCell ref="V22:W22"/>
    <mergeCell ref="AD22:AH22"/>
    <mergeCell ref="B24:C24"/>
    <mergeCell ref="B23:C23"/>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'C:\Users\lorenar\Downloads\[JURIDICA.xlsx]Hoja1'!#REF!</xm:f>
          </x14:formula1>
          <xm:sqref>G14:J14</xm:sqref>
        </x14:dataValidation>
        <x14:dataValidation type="list" allowBlank="1" showInputMessage="1" showErrorMessage="1">
          <x14:formula1>
            <xm:f>'C:\Users\lorenar\Downloads\[JURIDICA.xlsx]Hoja1'!#REF!</xm:f>
          </x14:formula1>
          <xm:sqref>C18:D18 G7:X8</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0">
    <tabColor theme="7"/>
    <pageSetUpPr fitToPage="1"/>
  </sheetPr>
  <dimension ref="B1:AR50"/>
  <sheetViews>
    <sheetView zoomScale="80" zoomScaleNormal="80" zoomScaleSheetLayoutView="100" workbookViewId="0">
      <selection activeCell="H5" sqref="H5:J5"/>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43" width="4.625" style="46"/>
    <col min="44" max="44" width="9.125" style="23" customWidth="1"/>
    <col min="45" max="16384" width="4.625" style="23"/>
  </cols>
  <sheetData>
    <row r="1" spans="2:44" ht="20.25" customHeight="1">
      <c r="B1" s="344" t="s">
        <v>72</v>
      </c>
      <c r="C1" s="345"/>
      <c r="D1" s="345"/>
      <c r="E1" s="345"/>
      <c r="F1" s="345"/>
      <c r="G1" s="345"/>
      <c r="H1" s="345"/>
      <c r="I1" s="345"/>
      <c r="J1" s="345"/>
      <c r="K1" s="345"/>
      <c r="L1" s="345"/>
      <c r="M1" s="345"/>
      <c r="N1" s="345"/>
      <c r="O1" s="345"/>
      <c r="P1" s="345"/>
      <c r="Q1" s="345"/>
      <c r="R1" s="345"/>
      <c r="S1" s="345"/>
      <c r="T1" s="346"/>
      <c r="U1" s="356"/>
      <c r="V1" s="357"/>
      <c r="W1" s="357"/>
      <c r="X1" s="358"/>
      <c r="AB1" s="383" t="s">
        <v>374</v>
      </c>
      <c r="AC1" s="383"/>
      <c r="AD1" s="383"/>
      <c r="AE1" s="383"/>
      <c r="AF1" s="383"/>
      <c r="AG1" s="383"/>
      <c r="AH1" s="383"/>
      <c r="AI1" s="383"/>
      <c r="AJ1" s="383"/>
      <c r="AK1" s="383"/>
      <c r="AL1" s="383"/>
      <c r="AM1" s="383"/>
      <c r="AN1" s="383"/>
      <c r="AO1" s="383"/>
      <c r="AP1" s="383"/>
      <c r="AQ1" s="383"/>
      <c r="AR1" s="383"/>
    </row>
    <row r="2" spans="2:44" ht="13.5" customHeight="1">
      <c r="B2" s="347" t="s">
        <v>75</v>
      </c>
      <c r="C2" s="348"/>
      <c r="D2" s="348"/>
      <c r="E2" s="348"/>
      <c r="F2" s="348"/>
      <c r="G2" s="348"/>
      <c r="H2" s="348"/>
      <c r="I2" s="348"/>
      <c r="J2" s="348"/>
      <c r="K2" s="348"/>
      <c r="L2" s="348"/>
      <c r="M2" s="348"/>
      <c r="N2" s="348"/>
      <c r="O2" s="348"/>
      <c r="P2" s="348"/>
      <c r="Q2" s="348"/>
      <c r="R2" s="348"/>
      <c r="S2" s="348"/>
      <c r="T2" s="349"/>
      <c r="U2" s="359"/>
      <c r="V2" s="360"/>
      <c r="W2" s="360"/>
      <c r="X2" s="361"/>
    </row>
    <row r="3" spans="2:44" ht="13.5" customHeight="1">
      <c r="B3" s="350"/>
      <c r="C3" s="351"/>
      <c r="D3" s="351"/>
      <c r="E3" s="351"/>
      <c r="F3" s="351"/>
      <c r="G3" s="351"/>
      <c r="H3" s="351"/>
      <c r="I3" s="351"/>
      <c r="J3" s="351"/>
      <c r="K3" s="351"/>
      <c r="L3" s="351"/>
      <c r="M3" s="351"/>
      <c r="N3" s="351"/>
      <c r="O3" s="351"/>
      <c r="P3" s="351"/>
      <c r="Q3" s="351"/>
      <c r="R3" s="351"/>
      <c r="S3" s="351"/>
      <c r="T3" s="352"/>
      <c r="U3" s="359"/>
      <c r="V3" s="360"/>
      <c r="W3" s="360"/>
      <c r="X3" s="361"/>
      <c r="AB3" s="372" t="s">
        <v>450</v>
      </c>
      <c r="AC3" s="372"/>
      <c r="AD3" s="372"/>
      <c r="AE3" s="372"/>
      <c r="AF3" s="372"/>
      <c r="AG3" s="372"/>
      <c r="AH3" s="372"/>
      <c r="AI3" s="372"/>
      <c r="AJ3" s="372"/>
      <c r="AK3" s="372"/>
      <c r="AL3" s="372"/>
      <c r="AM3" s="372"/>
      <c r="AN3" s="372"/>
      <c r="AO3" s="372"/>
      <c r="AP3" s="372"/>
      <c r="AQ3" s="372"/>
      <c r="AR3" s="372"/>
    </row>
    <row r="4" spans="2:44" ht="13.5" customHeight="1">
      <c r="B4" s="353"/>
      <c r="C4" s="354"/>
      <c r="D4" s="354"/>
      <c r="E4" s="354"/>
      <c r="F4" s="354"/>
      <c r="G4" s="354"/>
      <c r="H4" s="354"/>
      <c r="I4" s="354"/>
      <c r="J4" s="354"/>
      <c r="K4" s="354"/>
      <c r="L4" s="354"/>
      <c r="M4" s="354"/>
      <c r="N4" s="354"/>
      <c r="O4" s="354"/>
      <c r="P4" s="354"/>
      <c r="Q4" s="354"/>
      <c r="R4" s="354"/>
      <c r="S4" s="354"/>
      <c r="T4" s="355"/>
      <c r="U4" s="362"/>
      <c r="V4" s="363"/>
      <c r="W4" s="363"/>
      <c r="X4" s="364"/>
      <c r="AB4" s="372"/>
      <c r="AC4" s="372"/>
      <c r="AD4" s="372"/>
      <c r="AE4" s="372"/>
      <c r="AF4" s="372"/>
      <c r="AG4" s="372"/>
      <c r="AH4" s="372"/>
      <c r="AI4" s="372"/>
      <c r="AJ4" s="372"/>
      <c r="AK4" s="372"/>
      <c r="AL4" s="372"/>
      <c r="AM4" s="372"/>
      <c r="AN4" s="372"/>
      <c r="AO4" s="372"/>
      <c r="AP4" s="372"/>
      <c r="AQ4" s="372"/>
      <c r="AR4" s="372"/>
    </row>
    <row r="5" spans="2:44" s="41" customFormat="1" ht="14.25" customHeight="1">
      <c r="B5" s="67" t="s">
        <v>0</v>
      </c>
      <c r="C5" s="336" t="s">
        <v>444</v>
      </c>
      <c r="D5" s="336"/>
      <c r="E5" s="337" t="s">
        <v>1</v>
      </c>
      <c r="F5" s="337"/>
      <c r="G5" s="337"/>
      <c r="H5" s="338" t="s">
        <v>441</v>
      </c>
      <c r="I5" s="338"/>
      <c r="J5" s="338"/>
      <c r="K5" s="337" t="s">
        <v>2</v>
      </c>
      <c r="L5" s="337"/>
      <c r="M5" s="337"/>
      <c r="N5" s="337"/>
      <c r="O5" s="336" t="s">
        <v>442</v>
      </c>
      <c r="P5" s="336"/>
      <c r="Q5" s="336"/>
      <c r="R5" s="336"/>
      <c r="S5" s="339" t="s">
        <v>3</v>
      </c>
      <c r="T5" s="340"/>
      <c r="U5" s="340"/>
      <c r="V5" s="341"/>
      <c r="W5" s="342" t="s">
        <v>120</v>
      </c>
      <c r="X5" s="343"/>
      <c r="Y5" s="47"/>
      <c r="Z5" s="48"/>
      <c r="AA5" s="48"/>
      <c r="AB5" s="380" t="s">
        <v>143</v>
      </c>
      <c r="AC5" s="380"/>
      <c r="AD5" s="380" t="s">
        <v>144</v>
      </c>
      <c r="AE5" s="380"/>
      <c r="AF5" s="380"/>
      <c r="AG5" s="380"/>
      <c r="AH5" s="380"/>
      <c r="AI5" s="380" t="s">
        <v>145</v>
      </c>
      <c r="AJ5" s="380"/>
      <c r="AK5" s="380"/>
      <c r="AL5" s="380" t="s">
        <v>146</v>
      </c>
      <c r="AM5" s="380"/>
      <c r="AN5" s="380"/>
      <c r="AO5" s="380"/>
      <c r="AP5" s="372" t="s">
        <v>149</v>
      </c>
      <c r="AQ5" s="372"/>
      <c r="AR5" s="373" t="s">
        <v>150</v>
      </c>
    </row>
    <row r="6" spans="2:44" ht="9" customHeight="1">
      <c r="B6" s="275"/>
      <c r="C6" s="275"/>
      <c r="D6" s="275"/>
      <c r="E6" s="275"/>
      <c r="F6" s="275"/>
      <c r="G6" s="275"/>
      <c r="H6" s="275"/>
      <c r="I6" s="275"/>
      <c r="J6" s="275"/>
      <c r="K6" s="275"/>
      <c r="L6" s="275"/>
      <c r="M6" s="275"/>
      <c r="N6" s="275"/>
      <c r="O6" s="275"/>
      <c r="P6" s="275"/>
      <c r="Q6" s="275"/>
      <c r="R6" s="275"/>
      <c r="S6" s="275"/>
      <c r="T6" s="275"/>
      <c r="U6" s="275"/>
      <c r="V6" s="275"/>
      <c r="W6" s="275"/>
      <c r="X6" s="275"/>
      <c r="AB6" s="380"/>
      <c r="AC6" s="380"/>
      <c r="AD6" s="380"/>
      <c r="AE6" s="380"/>
      <c r="AF6" s="380"/>
      <c r="AG6" s="380"/>
      <c r="AH6" s="380"/>
      <c r="AI6" s="380"/>
      <c r="AJ6" s="380"/>
      <c r="AK6" s="380"/>
      <c r="AL6" s="380"/>
      <c r="AM6" s="380"/>
      <c r="AN6" s="380"/>
      <c r="AO6" s="380"/>
      <c r="AP6" s="372"/>
      <c r="AQ6" s="372"/>
      <c r="AR6" s="373"/>
    </row>
    <row r="7" spans="2:44" ht="14.25" customHeight="1">
      <c r="B7" s="287" t="s">
        <v>76</v>
      </c>
      <c r="C7" s="288"/>
      <c r="D7" s="288"/>
      <c r="E7" s="288"/>
      <c r="F7" s="289"/>
      <c r="G7" s="293" t="s">
        <v>91</v>
      </c>
      <c r="H7" s="294"/>
      <c r="I7" s="294"/>
      <c r="J7" s="294"/>
      <c r="K7" s="294"/>
      <c r="L7" s="294"/>
      <c r="M7" s="294"/>
      <c r="N7" s="294"/>
      <c r="O7" s="294"/>
      <c r="P7" s="294"/>
      <c r="Q7" s="294"/>
      <c r="R7" s="294"/>
      <c r="S7" s="294"/>
      <c r="T7" s="294"/>
      <c r="U7" s="294"/>
      <c r="V7" s="294"/>
      <c r="W7" s="294"/>
      <c r="X7" s="295"/>
      <c r="AB7" s="375">
        <v>2029</v>
      </c>
      <c r="AC7" s="375"/>
      <c r="AD7" s="376" t="s">
        <v>445</v>
      </c>
      <c r="AE7" s="376"/>
      <c r="AF7" s="376"/>
      <c r="AG7" s="376"/>
      <c r="AH7" s="376"/>
      <c r="AI7" s="378">
        <v>0</v>
      </c>
      <c r="AJ7" s="378"/>
      <c r="AK7" s="378"/>
      <c r="AL7" s="378">
        <v>0</v>
      </c>
      <c r="AM7" s="378"/>
      <c r="AN7" s="378"/>
      <c r="AO7" s="378"/>
      <c r="AP7" s="379">
        <v>1</v>
      </c>
      <c r="AQ7" s="379"/>
      <c r="AR7" s="384">
        <f>SUM(AP7:AQ10)/4</f>
        <v>1</v>
      </c>
    </row>
    <row r="8" spans="2:44" ht="14.25" customHeight="1">
      <c r="B8" s="290"/>
      <c r="C8" s="291"/>
      <c r="D8" s="291"/>
      <c r="E8" s="291"/>
      <c r="F8" s="292"/>
      <c r="G8" s="296"/>
      <c r="H8" s="297"/>
      <c r="I8" s="297"/>
      <c r="J8" s="297"/>
      <c r="K8" s="297"/>
      <c r="L8" s="297"/>
      <c r="M8" s="297"/>
      <c r="N8" s="297"/>
      <c r="O8" s="297"/>
      <c r="P8" s="297"/>
      <c r="Q8" s="297"/>
      <c r="R8" s="297"/>
      <c r="S8" s="297"/>
      <c r="T8" s="297"/>
      <c r="U8" s="297"/>
      <c r="V8" s="297"/>
      <c r="W8" s="297"/>
      <c r="X8" s="298"/>
      <c r="AB8" s="375"/>
      <c r="AC8" s="375"/>
      <c r="AD8" s="376" t="s">
        <v>446</v>
      </c>
      <c r="AE8" s="376"/>
      <c r="AF8" s="376"/>
      <c r="AG8" s="376"/>
      <c r="AH8" s="376"/>
      <c r="AI8" s="378">
        <v>1</v>
      </c>
      <c r="AJ8" s="378"/>
      <c r="AK8" s="378"/>
      <c r="AL8" s="378">
        <v>1</v>
      </c>
      <c r="AM8" s="378"/>
      <c r="AN8" s="378"/>
      <c r="AO8" s="378"/>
      <c r="AP8" s="379">
        <f t="shared" ref="AP8:AP10" si="0">AL8/AI8</f>
        <v>1</v>
      </c>
      <c r="AQ8" s="379"/>
      <c r="AR8" s="384"/>
    </row>
    <row r="9" spans="2:44" ht="19.149999999999999" customHeight="1">
      <c r="B9" s="281" t="s">
        <v>49</v>
      </c>
      <c r="C9" s="282"/>
      <c r="D9" s="282"/>
      <c r="E9" s="282"/>
      <c r="F9" s="282"/>
      <c r="G9" s="282"/>
      <c r="H9" s="282"/>
      <c r="I9" s="282"/>
      <c r="J9" s="282"/>
      <c r="K9" s="282"/>
      <c r="L9" s="282"/>
      <c r="M9" s="282"/>
      <c r="N9" s="282"/>
      <c r="O9" s="282"/>
      <c r="P9" s="282"/>
      <c r="Q9" s="282"/>
      <c r="R9" s="282"/>
      <c r="S9" s="282"/>
      <c r="T9" s="282"/>
      <c r="U9" s="282"/>
      <c r="V9" s="282"/>
      <c r="W9" s="282"/>
      <c r="X9" s="283"/>
      <c r="AB9" s="375"/>
      <c r="AC9" s="375"/>
      <c r="AD9" s="376" t="s">
        <v>447</v>
      </c>
      <c r="AE9" s="376"/>
      <c r="AF9" s="376"/>
      <c r="AG9" s="376"/>
      <c r="AH9" s="376"/>
      <c r="AI9" s="378">
        <v>1</v>
      </c>
      <c r="AJ9" s="378"/>
      <c r="AK9" s="378"/>
      <c r="AL9" s="378">
        <v>1</v>
      </c>
      <c r="AM9" s="378"/>
      <c r="AN9" s="378"/>
      <c r="AO9" s="378"/>
      <c r="AP9" s="379">
        <f t="shared" si="0"/>
        <v>1</v>
      </c>
      <c r="AQ9" s="379"/>
      <c r="AR9" s="384"/>
    </row>
    <row r="10" spans="2:44" ht="15" customHeight="1">
      <c r="B10" s="268" t="s">
        <v>4</v>
      </c>
      <c r="C10" s="269"/>
      <c r="D10" s="269"/>
      <c r="E10" s="269"/>
      <c r="F10" s="269"/>
      <c r="G10" s="269"/>
      <c r="H10" s="269"/>
      <c r="I10" s="269"/>
      <c r="J10" s="269"/>
      <c r="K10" s="269"/>
      <c r="L10" s="269"/>
      <c r="M10" s="269"/>
      <c r="N10" s="269"/>
      <c r="O10" s="269"/>
      <c r="P10" s="269"/>
      <c r="Q10" s="269"/>
      <c r="R10" s="269"/>
      <c r="S10" s="269"/>
      <c r="T10" s="269"/>
      <c r="U10" s="269"/>
      <c r="V10" s="269"/>
      <c r="W10" s="269"/>
      <c r="X10" s="269"/>
      <c r="AB10" s="375"/>
      <c r="AC10" s="375"/>
      <c r="AD10" s="376" t="s">
        <v>448</v>
      </c>
      <c r="AE10" s="376"/>
      <c r="AF10" s="376"/>
      <c r="AG10" s="376"/>
      <c r="AH10" s="376"/>
      <c r="AI10" s="378">
        <v>1</v>
      </c>
      <c r="AJ10" s="378"/>
      <c r="AK10" s="378"/>
      <c r="AL10" s="378">
        <v>1</v>
      </c>
      <c r="AM10" s="378"/>
      <c r="AN10" s="378"/>
      <c r="AO10" s="378"/>
      <c r="AP10" s="379">
        <f t="shared" si="0"/>
        <v>1</v>
      </c>
      <c r="AQ10" s="379"/>
      <c r="AR10" s="384"/>
    </row>
    <row r="11" spans="2:44" ht="38.25" customHeight="1">
      <c r="B11" s="280" t="s">
        <v>155</v>
      </c>
      <c r="C11" s="280"/>
      <c r="D11" s="280"/>
      <c r="E11" s="280"/>
      <c r="F11" s="280"/>
      <c r="G11" s="280"/>
      <c r="H11" s="280"/>
      <c r="I11" s="280"/>
      <c r="J11" s="280"/>
      <c r="K11" s="280"/>
      <c r="L11" s="280"/>
      <c r="M11" s="280"/>
      <c r="N11" s="280"/>
      <c r="O11" s="280"/>
      <c r="P11" s="280"/>
      <c r="Q11" s="280"/>
      <c r="R11" s="280"/>
      <c r="S11" s="280"/>
      <c r="T11" s="280"/>
      <c r="U11" s="280"/>
      <c r="V11" s="280"/>
      <c r="W11" s="280"/>
      <c r="X11" s="280"/>
      <c r="AB11" s="374">
        <v>2020</v>
      </c>
      <c r="AC11" s="374"/>
      <c r="AD11" s="377" t="s">
        <v>131</v>
      </c>
      <c r="AE11" s="377"/>
      <c r="AF11" s="377"/>
      <c r="AG11" s="377"/>
      <c r="AH11" s="377"/>
      <c r="AI11" s="381">
        <v>0</v>
      </c>
      <c r="AJ11" s="381"/>
      <c r="AK11" s="381"/>
      <c r="AL11" s="381">
        <v>0</v>
      </c>
      <c r="AM11" s="381"/>
      <c r="AN11" s="381"/>
      <c r="AO11" s="381"/>
      <c r="AP11" s="382">
        <v>1</v>
      </c>
      <c r="AQ11" s="382"/>
      <c r="AR11" s="385">
        <f>SUM(AP11:AQ14)/4</f>
        <v>1</v>
      </c>
    </row>
    <row r="12" spans="2:44" ht="12.75">
      <c r="B12" s="262" t="s">
        <v>56</v>
      </c>
      <c r="C12" s="263"/>
      <c r="D12" s="263"/>
      <c r="E12" s="263"/>
      <c r="F12" s="264"/>
      <c r="G12" s="262" t="s">
        <v>48</v>
      </c>
      <c r="H12" s="263"/>
      <c r="I12" s="263"/>
      <c r="J12" s="264"/>
      <c r="K12" s="262" t="s">
        <v>5</v>
      </c>
      <c r="L12" s="263"/>
      <c r="M12" s="263"/>
      <c r="N12" s="264"/>
      <c r="O12" s="268" t="s">
        <v>6</v>
      </c>
      <c r="P12" s="269"/>
      <c r="Q12" s="269"/>
      <c r="R12" s="269"/>
      <c r="S12" s="269"/>
      <c r="T12" s="269"/>
      <c r="U12" s="269"/>
      <c r="V12" s="269"/>
      <c r="W12" s="269"/>
      <c r="X12" s="270"/>
      <c r="Y12" s="49"/>
      <c r="Z12" s="50"/>
      <c r="AA12" s="50"/>
      <c r="AB12" s="374"/>
      <c r="AC12" s="374"/>
      <c r="AD12" s="377" t="s">
        <v>132</v>
      </c>
      <c r="AE12" s="377"/>
      <c r="AF12" s="377"/>
      <c r="AG12" s="377"/>
      <c r="AH12" s="377"/>
      <c r="AI12" s="381">
        <v>0</v>
      </c>
      <c r="AJ12" s="381"/>
      <c r="AK12" s="381"/>
      <c r="AL12" s="381">
        <v>0</v>
      </c>
      <c r="AM12" s="381"/>
      <c r="AN12" s="381"/>
      <c r="AO12" s="381"/>
      <c r="AP12" s="382">
        <v>1</v>
      </c>
      <c r="AQ12" s="382"/>
      <c r="AR12" s="385"/>
    </row>
    <row r="13" spans="2:44" ht="25.5" customHeight="1">
      <c r="B13" s="265"/>
      <c r="C13" s="266"/>
      <c r="D13" s="266"/>
      <c r="E13" s="266"/>
      <c r="F13" s="267"/>
      <c r="G13" s="265"/>
      <c r="H13" s="266"/>
      <c r="I13" s="266"/>
      <c r="J13" s="267"/>
      <c r="K13" s="265"/>
      <c r="L13" s="266"/>
      <c r="M13" s="266"/>
      <c r="N13" s="267"/>
      <c r="O13" s="268" t="s">
        <v>55</v>
      </c>
      <c r="P13" s="269"/>
      <c r="Q13" s="269"/>
      <c r="R13" s="270"/>
      <c r="S13" s="268" t="s">
        <v>54</v>
      </c>
      <c r="T13" s="269"/>
      <c r="U13" s="270"/>
      <c r="V13" s="268" t="s">
        <v>53</v>
      </c>
      <c r="W13" s="269"/>
      <c r="X13" s="270"/>
      <c r="Y13" s="49"/>
      <c r="Z13" s="50"/>
      <c r="AA13" s="50"/>
      <c r="AB13" s="374"/>
      <c r="AC13" s="374"/>
      <c r="AD13" s="377" t="s">
        <v>133</v>
      </c>
      <c r="AE13" s="377"/>
      <c r="AF13" s="377"/>
      <c r="AG13" s="377"/>
      <c r="AH13" s="377"/>
      <c r="AI13" s="381">
        <v>3</v>
      </c>
      <c r="AJ13" s="381"/>
      <c r="AK13" s="381"/>
      <c r="AL13" s="381">
        <v>3</v>
      </c>
      <c r="AM13" s="381"/>
      <c r="AN13" s="381"/>
      <c r="AO13" s="381"/>
      <c r="AP13" s="382">
        <f>AL13/AI13</f>
        <v>1</v>
      </c>
      <c r="AQ13" s="382"/>
      <c r="AR13" s="385"/>
    </row>
    <row r="14" spans="2:44" ht="29.25" customHeight="1">
      <c r="B14" s="276" t="s">
        <v>261</v>
      </c>
      <c r="C14" s="276"/>
      <c r="D14" s="276"/>
      <c r="E14" s="276"/>
      <c r="F14" s="276"/>
      <c r="G14" s="261" t="s">
        <v>101</v>
      </c>
      <c r="H14" s="261"/>
      <c r="I14" s="261"/>
      <c r="J14" s="261"/>
      <c r="K14" s="261">
        <v>1</v>
      </c>
      <c r="L14" s="261"/>
      <c r="M14" s="261"/>
      <c r="N14" s="261"/>
      <c r="O14" s="277">
        <v>1</v>
      </c>
      <c r="P14" s="278"/>
      <c r="Q14" s="278"/>
      <c r="R14" s="279"/>
      <c r="S14" s="329">
        <v>44561</v>
      </c>
      <c r="T14" s="330"/>
      <c r="U14" s="331"/>
      <c r="V14" s="332">
        <v>2021</v>
      </c>
      <c r="W14" s="332"/>
      <c r="X14" s="332"/>
      <c r="AB14" s="374"/>
      <c r="AC14" s="374"/>
      <c r="AD14" s="377" t="s">
        <v>134</v>
      </c>
      <c r="AE14" s="377"/>
      <c r="AF14" s="377"/>
      <c r="AG14" s="377"/>
      <c r="AH14" s="377"/>
      <c r="AI14" s="381">
        <v>0</v>
      </c>
      <c r="AJ14" s="381"/>
      <c r="AK14" s="381"/>
      <c r="AL14" s="381">
        <v>0</v>
      </c>
      <c r="AM14" s="381"/>
      <c r="AN14" s="381"/>
      <c r="AO14" s="381"/>
      <c r="AP14" s="382">
        <v>1</v>
      </c>
      <c r="AQ14" s="382"/>
      <c r="AR14" s="385"/>
    </row>
    <row r="15" spans="2:44" ht="18" customHeight="1">
      <c r="B15" s="281" t="s">
        <v>7</v>
      </c>
      <c r="C15" s="282"/>
      <c r="D15" s="282"/>
      <c r="E15" s="282"/>
      <c r="F15" s="282"/>
      <c r="G15" s="282"/>
      <c r="H15" s="282"/>
      <c r="I15" s="282"/>
      <c r="J15" s="282"/>
      <c r="K15" s="282"/>
      <c r="L15" s="282"/>
      <c r="M15" s="282"/>
      <c r="N15" s="282"/>
      <c r="O15" s="282"/>
      <c r="P15" s="282"/>
      <c r="Q15" s="282"/>
      <c r="R15" s="282"/>
      <c r="S15" s="282"/>
      <c r="T15" s="282"/>
      <c r="U15" s="282"/>
      <c r="V15" s="282"/>
      <c r="W15" s="282"/>
      <c r="X15" s="283"/>
      <c r="Z15" s="46" t="s">
        <v>51</v>
      </c>
      <c r="AB15" s="375">
        <v>2021</v>
      </c>
      <c r="AC15" s="375"/>
      <c r="AD15" s="376" t="s">
        <v>135</v>
      </c>
      <c r="AE15" s="376"/>
      <c r="AF15" s="376"/>
      <c r="AG15" s="376"/>
      <c r="AH15" s="376"/>
      <c r="AI15" s="378">
        <v>0</v>
      </c>
      <c r="AJ15" s="378"/>
      <c r="AK15" s="378"/>
      <c r="AL15" s="378">
        <v>0</v>
      </c>
      <c r="AM15" s="378"/>
      <c r="AN15" s="378"/>
      <c r="AO15" s="378"/>
      <c r="AP15" s="379">
        <v>1</v>
      </c>
      <c r="AQ15" s="379"/>
      <c r="AR15" s="384" t="e">
        <f t="shared" ref="AR15" si="1">SUM(AP15:AQ18)/4</f>
        <v>#DIV/0!</v>
      </c>
    </row>
    <row r="16" spans="2:44" ht="12.75" customHeight="1">
      <c r="B16" s="271" t="s">
        <v>52</v>
      </c>
      <c r="C16" s="262" t="s">
        <v>8</v>
      </c>
      <c r="D16" s="264"/>
      <c r="E16" s="262" t="s">
        <v>115</v>
      </c>
      <c r="F16" s="264"/>
      <c r="G16" s="262" t="s">
        <v>109</v>
      </c>
      <c r="H16" s="263"/>
      <c r="I16" s="263"/>
      <c r="J16" s="263"/>
      <c r="K16" s="263"/>
      <c r="L16" s="264"/>
      <c r="M16" s="274" t="s">
        <v>116</v>
      </c>
      <c r="N16" s="274"/>
      <c r="O16" s="274"/>
      <c r="P16" s="274"/>
      <c r="Q16" s="274"/>
      <c r="R16" s="274"/>
      <c r="S16" s="274"/>
      <c r="T16" s="274"/>
      <c r="U16" s="274"/>
      <c r="V16" s="274"/>
      <c r="W16" s="274"/>
      <c r="X16" s="274"/>
      <c r="AB16" s="375"/>
      <c r="AC16" s="375"/>
      <c r="AD16" s="376" t="s">
        <v>136</v>
      </c>
      <c r="AE16" s="376"/>
      <c r="AF16" s="376"/>
      <c r="AG16" s="376"/>
      <c r="AH16" s="376"/>
      <c r="AI16" s="378">
        <v>0</v>
      </c>
      <c r="AJ16" s="378"/>
      <c r="AK16" s="378"/>
      <c r="AL16" s="378">
        <v>0</v>
      </c>
      <c r="AM16" s="378"/>
      <c r="AN16" s="378"/>
      <c r="AO16" s="378"/>
      <c r="AP16" s="379" t="e">
        <f t="shared" ref="AP16:AP22" si="2">AL16/AI16</f>
        <v>#DIV/0!</v>
      </c>
      <c r="AQ16" s="379"/>
      <c r="AR16" s="384"/>
    </row>
    <row r="17" spans="2:44" ht="12.75" customHeight="1">
      <c r="B17" s="272"/>
      <c r="C17" s="265"/>
      <c r="D17" s="267"/>
      <c r="E17" s="265"/>
      <c r="F17" s="267"/>
      <c r="G17" s="265"/>
      <c r="H17" s="266"/>
      <c r="I17" s="266"/>
      <c r="J17" s="266"/>
      <c r="K17" s="266"/>
      <c r="L17" s="267"/>
      <c r="M17" s="268" t="s">
        <v>121</v>
      </c>
      <c r="N17" s="269"/>
      <c r="O17" s="269"/>
      <c r="P17" s="269"/>
      <c r="Q17" s="270"/>
      <c r="R17" s="268" t="s">
        <v>122</v>
      </c>
      <c r="S17" s="269"/>
      <c r="T17" s="269"/>
      <c r="U17" s="269"/>
      <c r="V17" s="273" t="s">
        <v>117</v>
      </c>
      <c r="W17" s="273"/>
      <c r="X17" s="273"/>
      <c r="AB17" s="375"/>
      <c r="AC17" s="375"/>
      <c r="AD17" s="376" t="s">
        <v>137</v>
      </c>
      <c r="AE17" s="376"/>
      <c r="AF17" s="376"/>
      <c r="AG17" s="376"/>
      <c r="AH17" s="376"/>
      <c r="AI17" s="378">
        <v>0</v>
      </c>
      <c r="AJ17" s="378"/>
      <c r="AK17" s="378"/>
      <c r="AL17" s="378">
        <v>0</v>
      </c>
      <c r="AM17" s="378"/>
      <c r="AN17" s="378"/>
      <c r="AO17" s="378"/>
      <c r="AP17" s="379" t="e">
        <f t="shared" si="2"/>
        <v>#DIV/0!</v>
      </c>
      <c r="AQ17" s="379"/>
      <c r="AR17" s="384"/>
    </row>
    <row r="18" spans="2:44" ht="28.5" customHeight="1">
      <c r="B18" s="68" t="s">
        <v>188</v>
      </c>
      <c r="C18" s="259" t="s">
        <v>112</v>
      </c>
      <c r="D18" s="260"/>
      <c r="E18" s="261">
        <v>1</v>
      </c>
      <c r="F18" s="261"/>
      <c r="G18" s="276" t="s">
        <v>262</v>
      </c>
      <c r="H18" s="276"/>
      <c r="I18" s="276"/>
      <c r="J18" s="276"/>
      <c r="K18" s="276"/>
      <c r="L18" s="276"/>
      <c r="M18" s="333" t="s">
        <v>123</v>
      </c>
      <c r="N18" s="333"/>
      <c r="O18" s="333"/>
      <c r="P18" s="333"/>
      <c r="Q18" s="333"/>
      <c r="R18" s="334" t="s">
        <v>124</v>
      </c>
      <c r="S18" s="334"/>
      <c r="T18" s="334"/>
      <c r="U18" s="334"/>
      <c r="V18" s="335" t="s">
        <v>125</v>
      </c>
      <c r="W18" s="335"/>
      <c r="X18" s="335"/>
      <c r="AB18" s="375"/>
      <c r="AC18" s="375"/>
      <c r="AD18" s="376" t="s">
        <v>138</v>
      </c>
      <c r="AE18" s="376"/>
      <c r="AF18" s="376"/>
      <c r="AG18" s="376"/>
      <c r="AH18" s="376"/>
      <c r="AI18" s="378">
        <v>0</v>
      </c>
      <c r="AJ18" s="378"/>
      <c r="AK18" s="378"/>
      <c r="AL18" s="378">
        <v>0</v>
      </c>
      <c r="AM18" s="378"/>
      <c r="AN18" s="378"/>
      <c r="AO18" s="378"/>
      <c r="AP18" s="379" t="e">
        <f t="shared" si="2"/>
        <v>#DIV/0!</v>
      </c>
      <c r="AQ18" s="379"/>
      <c r="AR18" s="384"/>
    </row>
    <row r="19" spans="2:44" ht="25.15" customHeight="1">
      <c r="B19" s="268" t="s">
        <v>9</v>
      </c>
      <c r="C19" s="269"/>
      <c r="D19" s="269"/>
      <c r="E19" s="269"/>
      <c r="F19" s="269"/>
      <c r="G19" s="269"/>
      <c r="H19" s="269"/>
      <c r="I19" s="269"/>
      <c r="J19" s="269"/>
      <c r="K19" s="269"/>
      <c r="L19" s="270"/>
      <c r="M19" s="268" t="s">
        <v>10</v>
      </c>
      <c r="N19" s="269"/>
      <c r="O19" s="269"/>
      <c r="P19" s="269"/>
      <c r="Q19" s="269"/>
      <c r="R19" s="269"/>
      <c r="S19" s="269"/>
      <c r="T19" s="269"/>
      <c r="U19" s="269"/>
      <c r="V19" s="269"/>
      <c r="W19" s="269"/>
      <c r="X19" s="270"/>
      <c r="AB19" s="374">
        <v>2022</v>
      </c>
      <c r="AC19" s="374"/>
      <c r="AD19" s="377" t="s">
        <v>139</v>
      </c>
      <c r="AE19" s="377"/>
      <c r="AF19" s="377"/>
      <c r="AG19" s="377"/>
      <c r="AH19" s="377"/>
      <c r="AI19" s="381">
        <v>2</v>
      </c>
      <c r="AJ19" s="381"/>
      <c r="AK19" s="381"/>
      <c r="AL19" s="381">
        <v>2</v>
      </c>
      <c r="AM19" s="381"/>
      <c r="AN19" s="381"/>
      <c r="AO19" s="381"/>
      <c r="AP19" s="382">
        <f t="shared" si="2"/>
        <v>1</v>
      </c>
      <c r="AQ19" s="382"/>
      <c r="AR19" s="385" t="e">
        <f t="shared" ref="AR19" si="3">SUM(AP19:AQ22)/4</f>
        <v>#DIV/0!</v>
      </c>
    </row>
    <row r="20" spans="2:44" ht="45.4" customHeight="1">
      <c r="B20" s="259" t="s">
        <v>263</v>
      </c>
      <c r="C20" s="286"/>
      <c r="D20" s="286"/>
      <c r="E20" s="286"/>
      <c r="F20" s="286"/>
      <c r="G20" s="286"/>
      <c r="H20" s="286"/>
      <c r="I20" s="286"/>
      <c r="J20" s="286"/>
      <c r="K20" s="286"/>
      <c r="L20" s="260"/>
      <c r="M20" s="259"/>
      <c r="N20" s="286"/>
      <c r="O20" s="286"/>
      <c r="P20" s="286"/>
      <c r="Q20" s="286"/>
      <c r="R20" s="286"/>
      <c r="S20" s="286"/>
      <c r="T20" s="286"/>
      <c r="U20" s="286"/>
      <c r="V20" s="286"/>
      <c r="W20" s="286"/>
      <c r="X20" s="260"/>
      <c r="AA20" s="51"/>
      <c r="AB20" s="374"/>
      <c r="AC20" s="374"/>
      <c r="AD20" s="377" t="s">
        <v>140</v>
      </c>
      <c r="AE20" s="377"/>
      <c r="AF20" s="377"/>
      <c r="AG20" s="377"/>
      <c r="AH20" s="377"/>
      <c r="AI20" s="381">
        <v>0</v>
      </c>
      <c r="AJ20" s="381"/>
      <c r="AK20" s="381"/>
      <c r="AL20" s="381">
        <v>0</v>
      </c>
      <c r="AM20" s="381"/>
      <c r="AN20" s="381"/>
      <c r="AO20" s="381"/>
      <c r="AP20" s="382" t="e">
        <f t="shared" si="2"/>
        <v>#DIV/0!</v>
      </c>
      <c r="AQ20" s="382"/>
      <c r="AR20" s="385"/>
    </row>
    <row r="21" spans="2:44" ht="18.95" customHeight="1">
      <c r="B21" s="281" t="s">
        <v>11</v>
      </c>
      <c r="C21" s="282"/>
      <c r="D21" s="282"/>
      <c r="E21" s="282"/>
      <c r="F21" s="282"/>
      <c r="G21" s="282"/>
      <c r="H21" s="282"/>
      <c r="I21" s="282"/>
      <c r="J21" s="282"/>
      <c r="K21" s="282"/>
      <c r="L21" s="282"/>
      <c r="M21" s="282"/>
      <c r="N21" s="282"/>
      <c r="O21" s="282"/>
      <c r="P21" s="282"/>
      <c r="Q21" s="282"/>
      <c r="R21" s="282"/>
      <c r="S21" s="282"/>
      <c r="T21" s="282"/>
      <c r="U21" s="282"/>
      <c r="V21" s="282"/>
      <c r="W21" s="282"/>
      <c r="X21" s="283"/>
      <c r="AB21" s="374"/>
      <c r="AC21" s="374"/>
      <c r="AD21" s="377" t="s">
        <v>141</v>
      </c>
      <c r="AE21" s="377"/>
      <c r="AF21" s="377"/>
      <c r="AG21" s="377"/>
      <c r="AH21" s="377"/>
      <c r="AI21" s="381"/>
      <c r="AJ21" s="381"/>
      <c r="AK21" s="381"/>
      <c r="AL21" s="381"/>
      <c r="AM21" s="381"/>
      <c r="AN21" s="381"/>
      <c r="AO21" s="381"/>
      <c r="AP21" s="382" t="e">
        <f t="shared" si="2"/>
        <v>#DIV/0!</v>
      </c>
      <c r="AQ21" s="382"/>
      <c r="AR21" s="385"/>
    </row>
    <row r="22" spans="2:44" ht="18.95" customHeight="1">
      <c r="B22" s="284" t="s">
        <v>12</v>
      </c>
      <c r="C22" s="284"/>
      <c r="D22" s="69" t="s">
        <v>13</v>
      </c>
      <c r="E22" s="69" t="s">
        <v>14</v>
      </c>
      <c r="F22" s="69" t="s">
        <v>15</v>
      </c>
      <c r="G22" s="285" t="s">
        <v>16</v>
      </c>
      <c r="H22" s="285"/>
      <c r="I22" s="285"/>
      <c r="J22" s="69" t="s">
        <v>17</v>
      </c>
      <c r="K22" s="285" t="s">
        <v>18</v>
      </c>
      <c r="L22" s="285"/>
      <c r="M22" s="285"/>
      <c r="N22" s="69" t="s">
        <v>19</v>
      </c>
      <c r="O22" s="285" t="s">
        <v>20</v>
      </c>
      <c r="P22" s="285"/>
      <c r="Q22" s="285" t="s">
        <v>21</v>
      </c>
      <c r="R22" s="285"/>
      <c r="S22" s="285"/>
      <c r="T22" s="285" t="s">
        <v>22</v>
      </c>
      <c r="U22" s="285"/>
      <c r="V22" s="285" t="s">
        <v>23</v>
      </c>
      <c r="W22" s="285"/>
      <c r="X22" s="69" t="s">
        <v>24</v>
      </c>
      <c r="AB22" s="374"/>
      <c r="AC22" s="374"/>
      <c r="AD22" s="377" t="s">
        <v>142</v>
      </c>
      <c r="AE22" s="377"/>
      <c r="AF22" s="377"/>
      <c r="AG22" s="377"/>
      <c r="AH22" s="377"/>
      <c r="AI22" s="381"/>
      <c r="AJ22" s="381"/>
      <c r="AK22" s="381"/>
      <c r="AL22" s="381"/>
      <c r="AM22" s="381"/>
      <c r="AN22" s="381"/>
      <c r="AO22" s="381"/>
      <c r="AP22" s="382" t="e">
        <f t="shared" si="2"/>
        <v>#DIV/0!</v>
      </c>
      <c r="AQ22" s="382"/>
      <c r="AR22" s="385"/>
    </row>
    <row r="23" spans="2:44" ht="18.95" customHeight="1">
      <c r="B23" s="284" t="s">
        <v>25</v>
      </c>
      <c r="C23" s="284"/>
      <c r="D23" s="368">
        <f>AL15</f>
        <v>0</v>
      </c>
      <c r="E23" s="369"/>
      <c r="F23" s="370"/>
      <c r="G23" s="371">
        <f>AL16</f>
        <v>0</v>
      </c>
      <c r="H23" s="286"/>
      <c r="I23" s="286"/>
      <c r="J23" s="286"/>
      <c r="K23" s="286"/>
      <c r="L23" s="286"/>
      <c r="M23" s="260"/>
      <c r="N23" s="368">
        <f>AL17</f>
        <v>0</v>
      </c>
      <c r="O23" s="369"/>
      <c r="P23" s="369"/>
      <c r="Q23" s="369"/>
      <c r="R23" s="369"/>
      <c r="S23" s="370"/>
      <c r="T23" s="371">
        <f>AL18</f>
        <v>0</v>
      </c>
      <c r="U23" s="286"/>
      <c r="V23" s="286"/>
      <c r="W23" s="286"/>
      <c r="X23" s="260"/>
      <c r="Z23" s="52"/>
      <c r="AA23" s="52"/>
    </row>
    <row r="24" spans="2:44" ht="18.95" customHeight="1">
      <c r="B24" s="284" t="s">
        <v>26</v>
      </c>
      <c r="C24" s="284"/>
      <c r="D24" s="368">
        <f>AI15</f>
        <v>0</v>
      </c>
      <c r="E24" s="369"/>
      <c r="F24" s="370"/>
      <c r="G24" s="371">
        <f>AI16</f>
        <v>0</v>
      </c>
      <c r="H24" s="286"/>
      <c r="I24" s="286"/>
      <c r="J24" s="286"/>
      <c r="K24" s="286"/>
      <c r="L24" s="286"/>
      <c r="M24" s="260"/>
      <c r="N24" s="368">
        <f>AI17</f>
        <v>0</v>
      </c>
      <c r="O24" s="369"/>
      <c r="P24" s="369"/>
      <c r="Q24" s="369"/>
      <c r="R24" s="369"/>
      <c r="S24" s="370"/>
      <c r="T24" s="371">
        <f>AI18</f>
        <v>0</v>
      </c>
      <c r="U24" s="286"/>
      <c r="V24" s="286"/>
      <c r="W24" s="286"/>
      <c r="X24" s="260"/>
      <c r="Y24" s="53"/>
    </row>
    <row r="25" spans="2:44" ht="19.7" customHeight="1">
      <c r="B25" s="281" t="s">
        <v>47</v>
      </c>
      <c r="C25" s="282"/>
      <c r="D25" s="282"/>
      <c r="E25" s="282"/>
      <c r="F25" s="282"/>
      <c r="G25" s="282"/>
      <c r="H25" s="282"/>
      <c r="I25" s="282"/>
      <c r="J25" s="282"/>
      <c r="K25" s="282"/>
      <c r="L25" s="282"/>
      <c r="M25" s="282"/>
      <c r="N25" s="282"/>
      <c r="O25" s="282"/>
      <c r="P25" s="282"/>
      <c r="Q25" s="282"/>
      <c r="R25" s="282"/>
      <c r="S25" s="282"/>
      <c r="T25" s="282"/>
      <c r="U25" s="282"/>
      <c r="V25" s="282"/>
      <c r="W25" s="282"/>
      <c r="X25" s="283"/>
    </row>
    <row r="26" spans="2:44" ht="25.5">
      <c r="B26" s="69" t="s">
        <v>27</v>
      </c>
      <c r="C26" s="69" t="s">
        <v>28</v>
      </c>
      <c r="D26" s="69" t="s">
        <v>29</v>
      </c>
      <c r="E26" s="69" t="s">
        <v>30</v>
      </c>
      <c r="F26" s="27"/>
      <c r="G26" s="27"/>
      <c r="H26" s="299"/>
      <c r="I26" s="299"/>
      <c r="J26" s="299"/>
      <c r="K26" s="299"/>
      <c r="L26" s="299"/>
      <c r="M26" s="299"/>
      <c r="N26" s="299"/>
      <c r="O26" s="299"/>
      <c r="P26" s="299"/>
      <c r="Q26" s="299"/>
      <c r="R26" s="299"/>
      <c r="S26" s="301"/>
      <c r="T26" s="301"/>
      <c r="U26" s="301"/>
      <c r="V26" s="301"/>
      <c r="W26" s="301"/>
      <c r="X26" s="302"/>
    </row>
    <row r="27" spans="2:44" ht="17.649999999999999" customHeight="1">
      <c r="B27" s="70" t="s">
        <v>31</v>
      </c>
      <c r="C27" s="365">
        <f>IF(ISERROR(D23/D24),0,$D$23/$D$24)</f>
        <v>0</v>
      </c>
      <c r="D27" s="365">
        <f>$E$18</f>
        <v>1</v>
      </c>
      <c r="E27" s="80">
        <f>$O$14</f>
        <v>1</v>
      </c>
      <c r="F27" s="28"/>
      <c r="G27" s="28"/>
      <c r="H27" s="300"/>
      <c r="I27" s="300"/>
      <c r="J27" s="303"/>
      <c r="K27" s="303"/>
      <c r="L27" s="5"/>
      <c r="M27" s="5"/>
      <c r="N27" s="300"/>
      <c r="O27" s="300"/>
      <c r="P27" s="300"/>
      <c r="Q27" s="300"/>
      <c r="R27" s="300"/>
      <c r="S27" s="304"/>
      <c r="T27" s="304"/>
      <c r="U27" s="304"/>
      <c r="V27" s="304"/>
      <c r="W27" s="304"/>
      <c r="X27" s="305"/>
    </row>
    <row r="28" spans="2:44" ht="17.649999999999999" customHeight="1">
      <c r="B28" s="70" t="s">
        <v>32</v>
      </c>
      <c r="C28" s="366"/>
      <c r="D28" s="366"/>
      <c r="E28" s="80">
        <f t="shared" ref="E28:E37" si="4">$O$14</f>
        <v>1</v>
      </c>
      <c r="F28" s="28"/>
      <c r="G28" s="28"/>
      <c r="H28" s="303"/>
      <c r="I28" s="303"/>
      <c r="J28" s="303"/>
      <c r="K28" s="303"/>
      <c r="L28" s="6"/>
      <c r="M28" s="5"/>
      <c r="N28" s="303"/>
      <c r="O28" s="303"/>
      <c r="P28" s="303"/>
      <c r="Q28" s="303"/>
      <c r="R28" s="303"/>
      <c r="S28" s="304"/>
      <c r="T28" s="304"/>
      <c r="U28" s="304"/>
      <c r="V28" s="304"/>
      <c r="W28" s="304"/>
      <c r="X28" s="305"/>
    </row>
    <row r="29" spans="2:44" ht="17.649999999999999" customHeight="1">
      <c r="B29" s="70" t="s">
        <v>33</v>
      </c>
      <c r="C29" s="367"/>
      <c r="D29" s="367"/>
      <c r="E29" s="80">
        <f t="shared" si="4"/>
        <v>1</v>
      </c>
      <c r="F29" s="28"/>
      <c r="G29" s="28"/>
      <c r="H29" s="303"/>
      <c r="I29" s="303"/>
      <c r="J29" s="303"/>
      <c r="K29" s="303"/>
      <c r="L29" s="6"/>
      <c r="M29" s="5"/>
      <c r="N29" s="303"/>
      <c r="O29" s="303"/>
      <c r="P29" s="303"/>
      <c r="Q29" s="303"/>
      <c r="R29" s="303"/>
      <c r="S29" s="304"/>
      <c r="T29" s="304"/>
      <c r="U29" s="304"/>
      <c r="V29" s="304"/>
      <c r="W29" s="304"/>
      <c r="X29" s="305"/>
    </row>
    <row r="30" spans="2:44" ht="17.649999999999999" customHeight="1">
      <c r="B30" s="70" t="s">
        <v>34</v>
      </c>
      <c r="C30" s="365">
        <f>IF(ISERROR(G23/G24),0,G23/G24)</f>
        <v>0</v>
      </c>
      <c r="D30" s="365">
        <f t="shared" ref="D30:D36" si="5">$E$18</f>
        <v>1</v>
      </c>
      <c r="E30" s="80">
        <f t="shared" si="4"/>
        <v>1</v>
      </c>
      <c r="F30" s="28"/>
      <c r="G30" s="28"/>
      <c r="H30" s="303"/>
      <c r="I30" s="303"/>
      <c r="J30" s="303"/>
      <c r="K30" s="303"/>
      <c r="L30" s="6"/>
      <c r="M30" s="5"/>
      <c r="N30" s="303"/>
      <c r="O30" s="303"/>
      <c r="P30" s="303"/>
      <c r="Q30" s="303"/>
      <c r="R30" s="303"/>
      <c r="S30" s="304"/>
      <c r="T30" s="304"/>
      <c r="U30" s="304"/>
      <c r="V30" s="304"/>
      <c r="W30" s="304"/>
      <c r="X30" s="305"/>
    </row>
    <row r="31" spans="2:44" ht="17.649999999999999" customHeight="1">
      <c r="B31" s="70" t="s">
        <v>35</v>
      </c>
      <c r="C31" s="366"/>
      <c r="D31" s="366"/>
      <c r="E31" s="80">
        <f t="shared" si="4"/>
        <v>1</v>
      </c>
      <c r="F31" s="28"/>
      <c r="G31" s="28"/>
      <c r="H31" s="303"/>
      <c r="I31" s="303"/>
      <c r="J31" s="303"/>
      <c r="K31" s="303"/>
      <c r="L31" s="6"/>
      <c r="M31" s="5"/>
      <c r="N31" s="303"/>
      <c r="O31" s="303"/>
      <c r="P31" s="303"/>
      <c r="Q31" s="303"/>
      <c r="R31" s="303"/>
      <c r="S31" s="304"/>
      <c r="T31" s="304"/>
      <c r="U31" s="304"/>
      <c r="V31" s="304"/>
      <c r="W31" s="304"/>
      <c r="X31" s="305"/>
    </row>
    <row r="32" spans="2:44" ht="17.649999999999999" customHeight="1">
      <c r="B32" s="70" t="s">
        <v>36</v>
      </c>
      <c r="C32" s="367"/>
      <c r="D32" s="367"/>
      <c r="E32" s="80">
        <f t="shared" si="4"/>
        <v>1</v>
      </c>
      <c r="F32" s="28"/>
      <c r="G32" s="28"/>
      <c r="H32" s="303"/>
      <c r="I32" s="303"/>
      <c r="J32" s="303"/>
      <c r="K32" s="303"/>
      <c r="L32" s="6"/>
      <c r="M32" s="5"/>
      <c r="N32" s="303"/>
      <c r="O32" s="303"/>
      <c r="P32" s="303"/>
      <c r="Q32" s="303"/>
      <c r="R32" s="303"/>
      <c r="S32" s="304"/>
      <c r="T32" s="304"/>
      <c r="U32" s="304"/>
      <c r="V32" s="304"/>
      <c r="W32" s="304"/>
      <c r="X32" s="305"/>
    </row>
    <row r="33" spans="2:27" ht="17.649999999999999" customHeight="1">
      <c r="B33" s="70" t="s">
        <v>37</v>
      </c>
      <c r="C33" s="365">
        <f>IF(ISERROR(N23/N24),0,T23/T24)</f>
        <v>0</v>
      </c>
      <c r="D33" s="365">
        <f t="shared" si="5"/>
        <v>1</v>
      </c>
      <c r="E33" s="80">
        <f t="shared" si="4"/>
        <v>1</v>
      </c>
      <c r="F33" s="28"/>
      <c r="G33" s="28"/>
      <c r="H33" s="303"/>
      <c r="I33" s="303"/>
      <c r="J33" s="303"/>
      <c r="K33" s="303"/>
      <c r="L33" s="6"/>
      <c r="M33" s="5"/>
      <c r="N33" s="303"/>
      <c r="O33" s="303"/>
      <c r="P33" s="303"/>
      <c r="Q33" s="303"/>
      <c r="R33" s="303"/>
      <c r="S33" s="304"/>
      <c r="T33" s="304"/>
      <c r="U33" s="304"/>
      <c r="V33" s="304"/>
      <c r="W33" s="304"/>
      <c r="X33" s="305"/>
    </row>
    <row r="34" spans="2:27" ht="17.649999999999999" customHeight="1">
      <c r="B34" s="70" t="s">
        <v>38</v>
      </c>
      <c r="C34" s="366"/>
      <c r="D34" s="366"/>
      <c r="E34" s="80">
        <f t="shared" si="4"/>
        <v>1</v>
      </c>
      <c r="F34" s="28"/>
      <c r="G34" s="28"/>
      <c r="H34" s="303"/>
      <c r="I34" s="303"/>
      <c r="J34" s="303"/>
      <c r="K34" s="303"/>
      <c r="L34" s="6"/>
      <c r="M34" s="5"/>
      <c r="N34" s="303"/>
      <c r="O34" s="303"/>
      <c r="P34" s="303"/>
      <c r="Q34" s="303"/>
      <c r="R34" s="303"/>
      <c r="S34" s="304"/>
      <c r="T34" s="304"/>
      <c r="U34" s="304"/>
      <c r="V34" s="304"/>
      <c r="W34" s="304"/>
      <c r="X34" s="305"/>
    </row>
    <row r="35" spans="2:27" ht="17.649999999999999" customHeight="1">
      <c r="B35" s="70" t="s">
        <v>39</v>
      </c>
      <c r="C35" s="367"/>
      <c r="D35" s="367"/>
      <c r="E35" s="80">
        <f t="shared" si="4"/>
        <v>1</v>
      </c>
      <c r="F35" s="28"/>
      <c r="G35" s="28"/>
      <c r="H35" s="303"/>
      <c r="I35" s="303"/>
      <c r="J35" s="303"/>
      <c r="K35" s="303"/>
      <c r="L35" s="6"/>
      <c r="M35" s="5"/>
      <c r="N35" s="303"/>
      <c r="O35" s="303"/>
      <c r="P35" s="303"/>
      <c r="Q35" s="303"/>
      <c r="R35" s="303"/>
      <c r="S35" s="304"/>
      <c r="T35" s="304"/>
      <c r="U35" s="304"/>
      <c r="V35" s="304"/>
      <c r="W35" s="304"/>
      <c r="X35" s="305"/>
    </row>
    <row r="36" spans="2:27" ht="17.649999999999999" customHeight="1">
      <c r="B36" s="70" t="s">
        <v>40</v>
      </c>
      <c r="C36" s="365">
        <f>IF(ISERROR(T23/T24),0,T23/T24)</f>
        <v>0</v>
      </c>
      <c r="D36" s="365">
        <f t="shared" si="5"/>
        <v>1</v>
      </c>
      <c r="E36" s="80">
        <f t="shared" si="4"/>
        <v>1</v>
      </c>
      <c r="F36" s="28"/>
      <c r="G36" s="28"/>
      <c r="H36" s="303"/>
      <c r="I36" s="303"/>
      <c r="J36" s="303"/>
      <c r="K36" s="303"/>
      <c r="L36" s="6"/>
      <c r="M36" s="5"/>
      <c r="N36" s="303"/>
      <c r="O36" s="303"/>
      <c r="P36" s="303"/>
      <c r="Q36" s="303"/>
      <c r="R36" s="303"/>
      <c r="S36" s="304"/>
      <c r="T36" s="304"/>
      <c r="U36" s="304"/>
      <c r="V36" s="304"/>
      <c r="W36" s="304"/>
      <c r="X36" s="305"/>
    </row>
    <row r="37" spans="2:27" ht="17.649999999999999" customHeight="1">
      <c r="B37" s="70" t="s">
        <v>41</v>
      </c>
      <c r="C37" s="366"/>
      <c r="D37" s="366"/>
      <c r="E37" s="80">
        <f t="shared" si="4"/>
        <v>1</v>
      </c>
      <c r="F37" s="28"/>
      <c r="G37" s="28"/>
      <c r="H37" s="303"/>
      <c r="I37" s="303"/>
      <c r="J37" s="303"/>
      <c r="K37" s="303"/>
      <c r="L37" s="6"/>
      <c r="M37" s="5"/>
      <c r="N37" s="303"/>
      <c r="O37" s="303"/>
      <c r="P37" s="303"/>
      <c r="Q37" s="303"/>
      <c r="R37" s="303"/>
      <c r="S37" s="304"/>
      <c r="T37" s="304"/>
      <c r="U37" s="304"/>
      <c r="V37" s="304"/>
      <c r="W37" s="304"/>
      <c r="X37" s="305"/>
    </row>
    <row r="38" spans="2:27" ht="17.649999999999999" customHeight="1">
      <c r="B38" s="70" t="s">
        <v>42</v>
      </c>
      <c r="C38" s="367"/>
      <c r="D38" s="367"/>
      <c r="E38" s="80">
        <v>0</v>
      </c>
      <c r="F38" s="29"/>
      <c r="G38" s="29"/>
      <c r="H38" s="308"/>
      <c r="I38" s="308"/>
      <c r="J38" s="308"/>
      <c r="K38" s="308"/>
      <c r="L38" s="7"/>
      <c r="M38" s="8"/>
      <c r="N38" s="308"/>
      <c r="O38" s="308"/>
      <c r="P38" s="308"/>
      <c r="Q38" s="308"/>
      <c r="R38" s="308"/>
      <c r="S38" s="306"/>
      <c r="T38" s="306"/>
      <c r="U38" s="306"/>
      <c r="V38" s="306"/>
      <c r="W38" s="306"/>
      <c r="X38" s="307"/>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311" t="s">
        <v>50</v>
      </c>
      <c r="C40" s="312"/>
      <c r="D40" s="312"/>
      <c r="E40" s="312"/>
      <c r="F40" s="312"/>
      <c r="G40" s="312"/>
      <c r="H40" s="312"/>
      <c r="I40" s="312"/>
      <c r="J40" s="312"/>
      <c r="K40" s="312"/>
      <c r="L40" s="312"/>
      <c r="M40" s="312"/>
      <c r="N40" s="312"/>
      <c r="O40" s="312"/>
      <c r="P40" s="312"/>
      <c r="Q40" s="312"/>
      <c r="R40" s="312"/>
      <c r="S40" s="312"/>
      <c r="T40" s="312"/>
      <c r="U40" s="312"/>
      <c r="V40" s="312"/>
      <c r="W40" s="312"/>
      <c r="X40" s="313"/>
    </row>
    <row r="41" spans="2:27" ht="33" customHeight="1">
      <c r="B41" s="309"/>
      <c r="C41" s="309"/>
      <c r="D41" s="309"/>
      <c r="E41" s="309"/>
      <c r="F41" s="309"/>
      <c r="G41" s="309"/>
      <c r="H41" s="309"/>
      <c r="I41" s="309"/>
      <c r="J41" s="309"/>
      <c r="K41" s="309"/>
      <c r="L41" s="309"/>
      <c r="M41" s="309"/>
      <c r="N41" s="309"/>
      <c r="O41" s="309"/>
      <c r="P41" s="309"/>
      <c r="Q41" s="309"/>
      <c r="R41" s="309"/>
      <c r="S41" s="309"/>
      <c r="T41" s="309"/>
      <c r="U41" s="309"/>
      <c r="V41" s="309"/>
      <c r="W41" s="309"/>
      <c r="X41" s="309"/>
      <c r="Y41" s="54"/>
      <c r="Z41" s="55"/>
      <c r="AA41" s="55"/>
    </row>
    <row r="42" spans="2:27" ht="10.5" customHeight="1">
      <c r="B42" s="310"/>
      <c r="C42" s="299"/>
      <c r="D42" s="299"/>
      <c r="E42" s="299"/>
      <c r="F42" s="299"/>
      <c r="G42" s="299"/>
      <c r="H42" s="299"/>
      <c r="I42" s="299"/>
      <c r="J42" s="299"/>
      <c r="K42" s="299"/>
      <c r="L42" s="299"/>
      <c r="M42" s="299"/>
      <c r="N42" s="299"/>
      <c r="O42" s="299"/>
      <c r="P42" s="299"/>
      <c r="Q42" s="299"/>
      <c r="R42" s="299"/>
      <c r="S42" s="299"/>
      <c r="T42" s="299"/>
      <c r="U42" s="299"/>
      <c r="V42" s="299"/>
      <c r="W42" s="299"/>
      <c r="X42" s="302"/>
      <c r="Y42" s="56"/>
      <c r="Z42" s="57"/>
      <c r="AA42" s="58"/>
    </row>
    <row r="43" spans="2:27" ht="18" customHeight="1">
      <c r="B43" s="323" t="s">
        <v>43</v>
      </c>
      <c r="C43" s="324"/>
      <c r="D43" s="324"/>
      <c r="E43" s="324"/>
      <c r="F43" s="324"/>
      <c r="G43" s="324"/>
      <c r="H43" s="324"/>
      <c r="I43" s="324"/>
      <c r="J43" s="324"/>
      <c r="K43" s="324"/>
      <c r="L43" s="324"/>
      <c r="M43" s="324"/>
      <c r="N43" s="324"/>
      <c r="O43" s="324"/>
      <c r="P43" s="324"/>
      <c r="Q43" s="324"/>
      <c r="R43" s="324"/>
      <c r="S43" s="324"/>
      <c r="T43" s="324"/>
      <c r="U43" s="324"/>
      <c r="V43" s="324"/>
      <c r="W43" s="324"/>
      <c r="X43" s="325"/>
      <c r="Y43" s="56"/>
      <c r="Z43" s="57"/>
      <c r="AA43" s="58"/>
    </row>
    <row r="44" spans="2:27" ht="32.25" customHeight="1">
      <c r="B44" s="326"/>
      <c r="C44" s="327"/>
      <c r="D44" s="327"/>
      <c r="E44" s="327"/>
      <c r="F44" s="327"/>
      <c r="G44" s="327"/>
      <c r="H44" s="327"/>
      <c r="I44" s="327"/>
      <c r="J44" s="327"/>
      <c r="K44" s="327"/>
      <c r="L44" s="327"/>
      <c r="M44" s="327"/>
      <c r="N44" s="327"/>
      <c r="O44" s="327"/>
      <c r="P44" s="327"/>
      <c r="Q44" s="327"/>
      <c r="R44" s="327"/>
      <c r="S44" s="327"/>
      <c r="T44" s="327"/>
      <c r="U44" s="327"/>
      <c r="V44" s="327"/>
      <c r="W44" s="327"/>
      <c r="X44" s="328"/>
      <c r="Y44" s="56"/>
      <c r="Z44" s="57"/>
      <c r="AA44" s="58"/>
    </row>
    <row r="45" spans="2:27" ht="8.4499999999999993" customHeight="1">
      <c r="B45" s="30"/>
      <c r="C45" s="27"/>
      <c r="D45" s="27"/>
      <c r="E45" s="27"/>
      <c r="F45" s="27"/>
      <c r="G45" s="299"/>
      <c r="H45" s="299"/>
      <c r="I45" s="299"/>
      <c r="J45" s="299"/>
      <c r="K45" s="299"/>
      <c r="L45" s="299"/>
      <c r="M45" s="27"/>
      <c r="N45" s="27"/>
      <c r="O45" s="27"/>
      <c r="P45" s="27"/>
      <c r="Q45" s="27"/>
      <c r="R45" s="27"/>
      <c r="S45" s="27"/>
      <c r="T45" s="27"/>
      <c r="U45" s="27"/>
      <c r="V45" s="27"/>
      <c r="W45" s="27"/>
      <c r="X45" s="31"/>
      <c r="Y45" s="56"/>
      <c r="Z45" s="57"/>
      <c r="AA45" s="58"/>
    </row>
    <row r="46" spans="2:27" ht="12.75">
      <c r="B46" s="314" t="s">
        <v>44</v>
      </c>
      <c r="C46" s="315"/>
      <c r="D46" s="315"/>
      <c r="E46" s="315"/>
      <c r="F46" s="315"/>
      <c r="G46" s="315"/>
      <c r="H46" s="315"/>
      <c r="I46" s="28"/>
      <c r="J46" s="13" t="s">
        <v>45</v>
      </c>
      <c r="K46" s="28"/>
      <c r="L46" s="316"/>
      <c r="M46" s="317"/>
      <c r="N46" s="28"/>
      <c r="O46" s="5" t="s">
        <v>46</v>
      </c>
      <c r="P46" s="28"/>
      <c r="Q46" s="259"/>
      <c r="R46" s="260"/>
      <c r="S46" s="28"/>
      <c r="T46" s="28"/>
      <c r="U46" s="28"/>
      <c r="V46" s="28"/>
      <c r="W46" s="28"/>
      <c r="X46" s="33"/>
      <c r="Y46" s="56"/>
      <c r="Z46" s="57"/>
      <c r="AA46" s="58"/>
    </row>
    <row r="47" spans="2:27" ht="8.4499999999999993" customHeight="1">
      <c r="B47" s="34"/>
      <c r="C47" s="28"/>
      <c r="D47" s="28"/>
      <c r="E47" s="28"/>
      <c r="F47" s="28"/>
      <c r="G47" s="28"/>
      <c r="H47" s="28"/>
      <c r="I47" s="318"/>
      <c r="J47" s="318"/>
      <c r="K47" s="318"/>
      <c r="L47" s="318"/>
      <c r="M47" s="318"/>
      <c r="N47" s="318"/>
      <c r="O47" s="318"/>
      <c r="P47" s="318"/>
      <c r="Q47" s="318"/>
      <c r="R47" s="318"/>
      <c r="S47" s="318"/>
      <c r="T47" s="318"/>
      <c r="U47" s="318"/>
      <c r="V47" s="318"/>
      <c r="W47" s="318"/>
      <c r="X47" s="319"/>
      <c r="Y47" s="56"/>
      <c r="Z47" s="57"/>
      <c r="AA47" s="58"/>
    </row>
    <row r="48" spans="2:27" ht="35.25" customHeight="1">
      <c r="B48" s="320" t="s">
        <v>57</v>
      </c>
      <c r="C48" s="321"/>
      <c r="D48" s="321"/>
      <c r="E48" s="321"/>
      <c r="F48" s="321"/>
      <c r="G48" s="321"/>
      <c r="H48" s="321"/>
      <c r="I48" s="321"/>
      <c r="J48" s="321"/>
      <c r="K48" s="321"/>
      <c r="L48" s="321"/>
      <c r="M48" s="321"/>
      <c r="N48" s="321"/>
      <c r="O48" s="321"/>
      <c r="P48" s="321"/>
      <c r="Q48" s="321"/>
      <c r="R48" s="321"/>
      <c r="S48" s="321"/>
      <c r="T48" s="321"/>
      <c r="U48" s="321"/>
      <c r="V48" s="321"/>
      <c r="W48" s="321"/>
      <c r="X48" s="322"/>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303"/>
      <c r="H50" s="303"/>
      <c r="I50" s="303"/>
      <c r="J50" s="303"/>
      <c r="K50" s="303"/>
      <c r="L50" s="303"/>
      <c r="M50" s="303"/>
      <c r="N50" s="303"/>
      <c r="O50" s="303"/>
      <c r="P50" s="303"/>
      <c r="Q50" s="303"/>
      <c r="R50" s="303"/>
      <c r="S50" s="303"/>
      <c r="T50" s="303"/>
      <c r="U50" s="303"/>
      <c r="V50" s="303"/>
      <c r="W50" s="303"/>
      <c r="X50" s="303"/>
      <c r="Y50" s="56"/>
      <c r="Z50" s="57"/>
      <c r="AA50" s="58"/>
    </row>
  </sheetData>
  <sheetProtection selectLockedCells="1" selectUnlockedCells="1"/>
  <mergeCells count="221">
    <mergeCell ref="AR7:AR10"/>
    <mergeCell ref="AR11:AR14"/>
    <mergeCell ref="AR15:AR18"/>
    <mergeCell ref="AR19:AR22"/>
    <mergeCell ref="B46:H46"/>
    <mergeCell ref="L46:M46"/>
    <mergeCell ref="Q46:R46"/>
    <mergeCell ref="I47:X47"/>
    <mergeCell ref="B48:X48"/>
    <mergeCell ref="H36:I36"/>
    <mergeCell ref="J36:K36"/>
    <mergeCell ref="N36:O36"/>
    <mergeCell ref="P36:R36"/>
    <mergeCell ref="H37:I37"/>
    <mergeCell ref="J37:K37"/>
    <mergeCell ref="N37:O37"/>
    <mergeCell ref="P37:R37"/>
    <mergeCell ref="H34:I34"/>
    <mergeCell ref="J34:K34"/>
    <mergeCell ref="N34:O34"/>
    <mergeCell ref="P34:R34"/>
    <mergeCell ref="H35:I35"/>
    <mergeCell ref="J35:K35"/>
    <mergeCell ref="N35:O35"/>
    <mergeCell ref="H32:I32"/>
    <mergeCell ref="J32:K32"/>
    <mergeCell ref="N32:O32"/>
    <mergeCell ref="P32:R32"/>
    <mergeCell ref="H33:I33"/>
    <mergeCell ref="J33:K33"/>
    <mergeCell ref="N33:O33"/>
    <mergeCell ref="P33:R33"/>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C36:C38"/>
    <mergeCell ref="D36:D38"/>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P35:R35"/>
    <mergeCell ref="D23:F23"/>
    <mergeCell ref="G23:M23"/>
    <mergeCell ref="N23:S23"/>
    <mergeCell ref="T23:X23"/>
    <mergeCell ref="D24:F24"/>
    <mergeCell ref="G24:M24"/>
    <mergeCell ref="N24:S24"/>
    <mergeCell ref="T24:X24"/>
    <mergeCell ref="B25:X25"/>
    <mergeCell ref="AI22:AK22"/>
    <mergeCell ref="AL22:AO22"/>
    <mergeCell ref="AP22:AQ22"/>
    <mergeCell ref="B21:X21"/>
    <mergeCell ref="AD21:AH21"/>
    <mergeCell ref="AI21:AK21"/>
    <mergeCell ref="AL21:AO21"/>
    <mergeCell ref="AP21:AQ21"/>
    <mergeCell ref="B22:C22"/>
    <mergeCell ref="G22:I22"/>
    <mergeCell ref="K22:M22"/>
    <mergeCell ref="O22:P22"/>
    <mergeCell ref="Q22:S22"/>
    <mergeCell ref="AL16:AO16"/>
    <mergeCell ref="AP19:AQ19"/>
    <mergeCell ref="B20:L20"/>
    <mergeCell ref="M20:X20"/>
    <mergeCell ref="AD20:AH20"/>
    <mergeCell ref="AI20:AK20"/>
    <mergeCell ref="AL20:AO20"/>
    <mergeCell ref="AP20:AQ20"/>
    <mergeCell ref="AD18:AH18"/>
    <mergeCell ref="AI18:AK18"/>
    <mergeCell ref="AL18:AO18"/>
    <mergeCell ref="AP18:AQ18"/>
    <mergeCell ref="B19:L19"/>
    <mergeCell ref="M19:X19"/>
    <mergeCell ref="AB19:AC22"/>
    <mergeCell ref="AD19:AH19"/>
    <mergeCell ref="AI19:AK19"/>
    <mergeCell ref="AL19:AO19"/>
    <mergeCell ref="C18:D18"/>
    <mergeCell ref="E18:F18"/>
    <mergeCell ref="G18:L18"/>
    <mergeCell ref="M18:Q18"/>
    <mergeCell ref="R18:U18"/>
    <mergeCell ref="V18:X18"/>
    <mergeCell ref="AI14:AK14"/>
    <mergeCell ref="AL14:AO14"/>
    <mergeCell ref="AP14:AQ14"/>
    <mergeCell ref="B15:X15"/>
    <mergeCell ref="AB15:AC18"/>
    <mergeCell ref="AD15:AH15"/>
    <mergeCell ref="AI15:AK15"/>
    <mergeCell ref="AL15:AO15"/>
    <mergeCell ref="AP15:AQ15"/>
    <mergeCell ref="B16:B17"/>
    <mergeCell ref="C16:D17"/>
    <mergeCell ref="AP16:AQ16"/>
    <mergeCell ref="M17:Q17"/>
    <mergeCell ref="R17:U17"/>
    <mergeCell ref="V17:X17"/>
    <mergeCell ref="AD17:AH17"/>
    <mergeCell ref="AI17:AK17"/>
    <mergeCell ref="AL17:AO17"/>
    <mergeCell ref="AP17:AQ17"/>
    <mergeCell ref="E16:F17"/>
    <mergeCell ref="G16:L17"/>
    <mergeCell ref="M16:X16"/>
    <mergeCell ref="AD16:AH16"/>
    <mergeCell ref="AI16:AK16"/>
    <mergeCell ref="AI11:AK11"/>
    <mergeCell ref="AL11:AO11"/>
    <mergeCell ref="AP11:AQ11"/>
    <mergeCell ref="B12:F13"/>
    <mergeCell ref="G12:J13"/>
    <mergeCell ref="K12:N13"/>
    <mergeCell ref="O12:X12"/>
    <mergeCell ref="AD12:AH12"/>
    <mergeCell ref="AI12:AK12"/>
    <mergeCell ref="AL12:AO12"/>
    <mergeCell ref="AP12:AQ12"/>
    <mergeCell ref="O13:R13"/>
    <mergeCell ref="S13:U13"/>
    <mergeCell ref="V13:X13"/>
    <mergeCell ref="AD13:AH13"/>
    <mergeCell ref="AI13:AK13"/>
    <mergeCell ref="AL13:AO13"/>
    <mergeCell ref="AP13:AQ13"/>
    <mergeCell ref="AP7:AQ7"/>
    <mergeCell ref="AD8:AH8"/>
    <mergeCell ref="AI8:AK8"/>
    <mergeCell ref="AL8:AO8"/>
    <mergeCell ref="AP8:AQ8"/>
    <mergeCell ref="B9:X9"/>
    <mergeCell ref="AD9:AH9"/>
    <mergeCell ref="AI9:AK9"/>
    <mergeCell ref="AL9:AO9"/>
    <mergeCell ref="AP9:AQ9"/>
    <mergeCell ref="B7:F8"/>
    <mergeCell ref="G7:X8"/>
    <mergeCell ref="AB7:AC10"/>
    <mergeCell ref="AD7:AH7"/>
    <mergeCell ref="AI7:AK7"/>
    <mergeCell ref="AL7:AO7"/>
    <mergeCell ref="B10:X10"/>
    <mergeCell ref="AD10:AH10"/>
    <mergeCell ref="AI10:AK10"/>
    <mergeCell ref="AL10:AO10"/>
    <mergeCell ref="AP10:AQ10"/>
    <mergeCell ref="AI5:AK6"/>
    <mergeCell ref="AL5:AO6"/>
    <mergeCell ref="AP5:AQ6"/>
    <mergeCell ref="B6:X6"/>
    <mergeCell ref="B1:T1"/>
    <mergeCell ref="U1:X4"/>
    <mergeCell ref="B2:T4"/>
    <mergeCell ref="C5:D5"/>
    <mergeCell ref="E5:G5"/>
    <mergeCell ref="H5:J5"/>
    <mergeCell ref="K5:N5"/>
    <mergeCell ref="O5:R5"/>
    <mergeCell ref="S5:V5"/>
    <mergeCell ref="AB3:AR4"/>
    <mergeCell ref="AR5:AR6"/>
    <mergeCell ref="AB1:AR1"/>
    <mergeCell ref="C27:C29"/>
    <mergeCell ref="D27:D29"/>
    <mergeCell ref="C30:C32"/>
    <mergeCell ref="D30:D32"/>
    <mergeCell ref="C33:C35"/>
    <mergeCell ref="D33:D35"/>
    <mergeCell ref="W5:X5"/>
    <mergeCell ref="AB5:AC6"/>
    <mergeCell ref="AD5:AH6"/>
    <mergeCell ref="B11:X11"/>
    <mergeCell ref="AB11:AC14"/>
    <mergeCell ref="AD11:AH11"/>
    <mergeCell ref="B14:F14"/>
    <mergeCell ref="G14:J14"/>
    <mergeCell ref="K14:N14"/>
    <mergeCell ref="O14:R14"/>
    <mergeCell ref="S14:U14"/>
    <mergeCell ref="V14:X14"/>
    <mergeCell ref="AD14:AH14"/>
    <mergeCell ref="T22:U22"/>
    <mergeCell ref="V22:W22"/>
    <mergeCell ref="AD22:AH22"/>
    <mergeCell ref="B24:C24"/>
    <mergeCell ref="B23:C23"/>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'C:\Users\lorenar\Downloads\[JURIDICA.xlsx]Hoja1'!#REF!</xm:f>
          </x14:formula1>
          <xm:sqref>G7:X8</xm:sqref>
        </x14:dataValidation>
        <x14:dataValidation type="list" allowBlank="1" showInputMessage="1" showErrorMessage="1">
          <x14:formula1>
            <xm:f>'C:\Users\lorenar\Downloads\[JURIDICA.xlsx]Hoja1'!#REF!</xm:f>
          </x14:formula1>
          <xm:sqref>C18:D18 G14:J14</xm:sqref>
        </x14:dataValidation>
      </x14:dataValidation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tabColor theme="7"/>
    <pageSetUpPr fitToPage="1"/>
  </sheetPr>
  <dimension ref="B1:AR50"/>
  <sheetViews>
    <sheetView zoomScale="80" zoomScaleNormal="80" zoomScaleSheetLayoutView="100" workbookViewId="0">
      <selection activeCell="H5" sqref="H5:J5"/>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43" width="4.625" style="46"/>
    <col min="44" max="44" width="8.875" style="23" customWidth="1"/>
    <col min="45" max="16384" width="4.625" style="23"/>
  </cols>
  <sheetData>
    <row r="1" spans="2:44" ht="20.25" customHeight="1">
      <c r="B1" s="344" t="s">
        <v>72</v>
      </c>
      <c r="C1" s="345"/>
      <c r="D1" s="345"/>
      <c r="E1" s="345"/>
      <c r="F1" s="345"/>
      <c r="G1" s="345"/>
      <c r="H1" s="345"/>
      <c r="I1" s="345"/>
      <c r="J1" s="345"/>
      <c r="K1" s="345"/>
      <c r="L1" s="345"/>
      <c r="M1" s="345"/>
      <c r="N1" s="345"/>
      <c r="O1" s="345"/>
      <c r="P1" s="345"/>
      <c r="Q1" s="345"/>
      <c r="R1" s="345"/>
      <c r="S1" s="345"/>
      <c r="T1" s="346"/>
      <c r="U1" s="356"/>
      <c r="V1" s="357"/>
      <c r="W1" s="357"/>
      <c r="X1" s="358"/>
      <c r="AB1" s="383" t="s">
        <v>374</v>
      </c>
      <c r="AC1" s="383"/>
      <c r="AD1" s="383"/>
      <c r="AE1" s="383"/>
      <c r="AF1" s="383"/>
      <c r="AG1" s="383"/>
      <c r="AH1" s="383"/>
      <c r="AI1" s="383"/>
      <c r="AJ1" s="383"/>
      <c r="AK1" s="383"/>
      <c r="AL1" s="383"/>
      <c r="AM1" s="383"/>
      <c r="AN1" s="383"/>
      <c r="AO1" s="383"/>
      <c r="AP1" s="383"/>
      <c r="AQ1" s="383"/>
      <c r="AR1" s="383"/>
    </row>
    <row r="2" spans="2:44" ht="13.5" customHeight="1">
      <c r="B2" s="347" t="s">
        <v>75</v>
      </c>
      <c r="C2" s="348"/>
      <c r="D2" s="348"/>
      <c r="E2" s="348"/>
      <c r="F2" s="348"/>
      <c r="G2" s="348"/>
      <c r="H2" s="348"/>
      <c r="I2" s="348"/>
      <c r="J2" s="348"/>
      <c r="K2" s="348"/>
      <c r="L2" s="348"/>
      <c r="M2" s="348"/>
      <c r="N2" s="348"/>
      <c r="O2" s="348"/>
      <c r="P2" s="348"/>
      <c r="Q2" s="348"/>
      <c r="R2" s="348"/>
      <c r="S2" s="348"/>
      <c r="T2" s="349"/>
      <c r="U2" s="359"/>
      <c r="V2" s="360"/>
      <c r="W2" s="360"/>
      <c r="X2" s="361"/>
    </row>
    <row r="3" spans="2:44" ht="13.5" customHeight="1">
      <c r="B3" s="350"/>
      <c r="C3" s="351"/>
      <c r="D3" s="351"/>
      <c r="E3" s="351"/>
      <c r="F3" s="351"/>
      <c r="G3" s="351"/>
      <c r="H3" s="351"/>
      <c r="I3" s="351"/>
      <c r="J3" s="351"/>
      <c r="K3" s="351"/>
      <c r="L3" s="351"/>
      <c r="M3" s="351"/>
      <c r="N3" s="351"/>
      <c r="O3" s="351"/>
      <c r="P3" s="351"/>
      <c r="Q3" s="351"/>
      <c r="R3" s="351"/>
      <c r="S3" s="351"/>
      <c r="T3" s="352"/>
      <c r="U3" s="359"/>
      <c r="V3" s="360"/>
      <c r="W3" s="360"/>
      <c r="X3" s="361"/>
      <c r="AB3" s="372" t="s">
        <v>450</v>
      </c>
      <c r="AC3" s="372"/>
      <c r="AD3" s="372"/>
      <c r="AE3" s="372"/>
      <c r="AF3" s="372"/>
      <c r="AG3" s="372"/>
      <c r="AH3" s="372"/>
      <c r="AI3" s="372"/>
      <c r="AJ3" s="372"/>
      <c r="AK3" s="372"/>
      <c r="AL3" s="372"/>
      <c r="AM3" s="372"/>
      <c r="AN3" s="372"/>
      <c r="AO3" s="372"/>
      <c r="AP3" s="372"/>
      <c r="AQ3" s="372"/>
      <c r="AR3" s="372"/>
    </row>
    <row r="4" spans="2:44" ht="13.5" customHeight="1">
      <c r="B4" s="353"/>
      <c r="C4" s="354"/>
      <c r="D4" s="354"/>
      <c r="E4" s="354"/>
      <c r="F4" s="354"/>
      <c r="G4" s="354"/>
      <c r="H4" s="354"/>
      <c r="I4" s="354"/>
      <c r="J4" s="354"/>
      <c r="K4" s="354"/>
      <c r="L4" s="354"/>
      <c r="M4" s="354"/>
      <c r="N4" s="354"/>
      <c r="O4" s="354"/>
      <c r="P4" s="354"/>
      <c r="Q4" s="354"/>
      <c r="R4" s="354"/>
      <c r="S4" s="354"/>
      <c r="T4" s="355"/>
      <c r="U4" s="362"/>
      <c r="V4" s="363"/>
      <c r="W4" s="363"/>
      <c r="X4" s="364"/>
      <c r="AB4" s="372"/>
      <c r="AC4" s="372"/>
      <c r="AD4" s="372"/>
      <c r="AE4" s="372"/>
      <c r="AF4" s="372"/>
      <c r="AG4" s="372"/>
      <c r="AH4" s="372"/>
      <c r="AI4" s="372"/>
      <c r="AJ4" s="372"/>
      <c r="AK4" s="372"/>
      <c r="AL4" s="372"/>
      <c r="AM4" s="372"/>
      <c r="AN4" s="372"/>
      <c r="AO4" s="372"/>
      <c r="AP4" s="372"/>
      <c r="AQ4" s="372"/>
      <c r="AR4" s="372"/>
    </row>
    <row r="5" spans="2:44" s="41" customFormat="1" ht="14.25" customHeight="1">
      <c r="B5" s="67" t="s">
        <v>0</v>
      </c>
      <c r="C5" s="336" t="s">
        <v>444</v>
      </c>
      <c r="D5" s="336"/>
      <c r="E5" s="337" t="s">
        <v>1</v>
      </c>
      <c r="F5" s="337"/>
      <c r="G5" s="337"/>
      <c r="H5" s="338" t="s">
        <v>441</v>
      </c>
      <c r="I5" s="338"/>
      <c r="J5" s="338"/>
      <c r="K5" s="337" t="s">
        <v>2</v>
      </c>
      <c r="L5" s="337"/>
      <c r="M5" s="337"/>
      <c r="N5" s="337"/>
      <c r="O5" s="336" t="s">
        <v>442</v>
      </c>
      <c r="P5" s="336"/>
      <c r="Q5" s="336"/>
      <c r="R5" s="336"/>
      <c r="S5" s="339" t="s">
        <v>3</v>
      </c>
      <c r="T5" s="340"/>
      <c r="U5" s="340"/>
      <c r="V5" s="341"/>
      <c r="W5" s="342" t="s">
        <v>120</v>
      </c>
      <c r="X5" s="343"/>
      <c r="Y5" s="47"/>
      <c r="Z5" s="48"/>
      <c r="AA5" s="48"/>
      <c r="AB5" s="380" t="s">
        <v>143</v>
      </c>
      <c r="AC5" s="380"/>
      <c r="AD5" s="380" t="s">
        <v>144</v>
      </c>
      <c r="AE5" s="380"/>
      <c r="AF5" s="380"/>
      <c r="AG5" s="380"/>
      <c r="AH5" s="380"/>
      <c r="AI5" s="380" t="s">
        <v>145</v>
      </c>
      <c r="AJ5" s="380"/>
      <c r="AK5" s="380"/>
      <c r="AL5" s="380" t="s">
        <v>146</v>
      </c>
      <c r="AM5" s="380"/>
      <c r="AN5" s="380"/>
      <c r="AO5" s="380"/>
      <c r="AP5" s="372" t="s">
        <v>149</v>
      </c>
      <c r="AQ5" s="372"/>
      <c r="AR5" s="373" t="s">
        <v>150</v>
      </c>
    </row>
    <row r="6" spans="2:44" ht="9" customHeight="1">
      <c r="B6" s="275"/>
      <c r="C6" s="275"/>
      <c r="D6" s="275"/>
      <c r="E6" s="275"/>
      <c r="F6" s="275"/>
      <c r="G6" s="275"/>
      <c r="H6" s="275"/>
      <c r="I6" s="275"/>
      <c r="J6" s="275"/>
      <c r="K6" s="275"/>
      <c r="L6" s="275"/>
      <c r="M6" s="275"/>
      <c r="N6" s="275"/>
      <c r="O6" s="275"/>
      <c r="P6" s="275"/>
      <c r="Q6" s="275"/>
      <c r="R6" s="275"/>
      <c r="S6" s="275"/>
      <c r="T6" s="275"/>
      <c r="U6" s="275"/>
      <c r="V6" s="275"/>
      <c r="W6" s="275"/>
      <c r="X6" s="275"/>
      <c r="AB6" s="380"/>
      <c r="AC6" s="380"/>
      <c r="AD6" s="380"/>
      <c r="AE6" s="380"/>
      <c r="AF6" s="380"/>
      <c r="AG6" s="380"/>
      <c r="AH6" s="380"/>
      <c r="AI6" s="380"/>
      <c r="AJ6" s="380"/>
      <c r="AK6" s="380"/>
      <c r="AL6" s="380"/>
      <c r="AM6" s="380"/>
      <c r="AN6" s="380"/>
      <c r="AO6" s="380"/>
      <c r="AP6" s="372"/>
      <c r="AQ6" s="372"/>
      <c r="AR6" s="373"/>
    </row>
    <row r="7" spans="2:44" ht="14.25" customHeight="1">
      <c r="B7" s="287" t="s">
        <v>76</v>
      </c>
      <c r="C7" s="288"/>
      <c r="D7" s="288"/>
      <c r="E7" s="288"/>
      <c r="F7" s="289"/>
      <c r="G7" s="293" t="s">
        <v>91</v>
      </c>
      <c r="H7" s="294"/>
      <c r="I7" s="294"/>
      <c r="J7" s="294"/>
      <c r="K7" s="294"/>
      <c r="L7" s="294"/>
      <c r="M7" s="294"/>
      <c r="N7" s="294"/>
      <c r="O7" s="294"/>
      <c r="P7" s="294"/>
      <c r="Q7" s="294"/>
      <c r="R7" s="294"/>
      <c r="S7" s="294"/>
      <c r="T7" s="294"/>
      <c r="U7" s="294"/>
      <c r="V7" s="294"/>
      <c r="W7" s="294"/>
      <c r="X7" s="295"/>
      <c r="AB7" s="375">
        <v>2029</v>
      </c>
      <c r="AC7" s="375"/>
      <c r="AD7" s="376" t="s">
        <v>445</v>
      </c>
      <c r="AE7" s="376"/>
      <c r="AF7" s="376"/>
      <c r="AG7" s="376"/>
      <c r="AH7" s="376"/>
      <c r="AI7" s="378">
        <v>3</v>
      </c>
      <c r="AJ7" s="378"/>
      <c r="AK7" s="378"/>
      <c r="AL7" s="378">
        <v>3</v>
      </c>
      <c r="AM7" s="378"/>
      <c r="AN7" s="378"/>
      <c r="AO7" s="378"/>
      <c r="AP7" s="379">
        <f t="shared" ref="AP7:AP10" si="0">AL7/AI7</f>
        <v>1</v>
      </c>
      <c r="AQ7" s="379"/>
      <c r="AR7" s="384">
        <f>SUM(AP7:AQ10)/4</f>
        <v>1</v>
      </c>
    </row>
    <row r="8" spans="2:44" ht="14.25" customHeight="1">
      <c r="B8" s="290"/>
      <c r="C8" s="291"/>
      <c r="D8" s="291"/>
      <c r="E8" s="291"/>
      <c r="F8" s="292"/>
      <c r="G8" s="296"/>
      <c r="H8" s="297"/>
      <c r="I8" s="297"/>
      <c r="J8" s="297"/>
      <c r="K8" s="297"/>
      <c r="L8" s="297"/>
      <c r="M8" s="297"/>
      <c r="N8" s="297"/>
      <c r="O8" s="297"/>
      <c r="P8" s="297"/>
      <c r="Q8" s="297"/>
      <c r="R8" s="297"/>
      <c r="S8" s="297"/>
      <c r="T8" s="297"/>
      <c r="U8" s="297"/>
      <c r="V8" s="297"/>
      <c r="W8" s="297"/>
      <c r="X8" s="298"/>
      <c r="AB8" s="375"/>
      <c r="AC8" s="375"/>
      <c r="AD8" s="376" t="s">
        <v>446</v>
      </c>
      <c r="AE8" s="376"/>
      <c r="AF8" s="376"/>
      <c r="AG8" s="376"/>
      <c r="AH8" s="376"/>
      <c r="AI8" s="378">
        <v>0</v>
      </c>
      <c r="AJ8" s="378"/>
      <c r="AK8" s="378"/>
      <c r="AL8" s="378">
        <v>0</v>
      </c>
      <c r="AM8" s="378"/>
      <c r="AN8" s="378"/>
      <c r="AO8" s="378"/>
      <c r="AP8" s="379">
        <v>1</v>
      </c>
      <c r="AQ8" s="379"/>
      <c r="AR8" s="384"/>
    </row>
    <row r="9" spans="2:44" ht="19.149999999999999" customHeight="1">
      <c r="B9" s="281" t="s">
        <v>49</v>
      </c>
      <c r="C9" s="282"/>
      <c r="D9" s="282"/>
      <c r="E9" s="282"/>
      <c r="F9" s="282"/>
      <c r="G9" s="282"/>
      <c r="H9" s="282"/>
      <c r="I9" s="282"/>
      <c r="J9" s="282"/>
      <c r="K9" s="282"/>
      <c r="L9" s="282"/>
      <c r="M9" s="282"/>
      <c r="N9" s="282"/>
      <c r="O9" s="282"/>
      <c r="P9" s="282"/>
      <c r="Q9" s="282"/>
      <c r="R9" s="282"/>
      <c r="S9" s="282"/>
      <c r="T9" s="282"/>
      <c r="U9" s="282"/>
      <c r="V9" s="282"/>
      <c r="W9" s="282"/>
      <c r="X9" s="283"/>
      <c r="AB9" s="375"/>
      <c r="AC9" s="375"/>
      <c r="AD9" s="376" t="s">
        <v>447</v>
      </c>
      <c r="AE9" s="376"/>
      <c r="AF9" s="376"/>
      <c r="AG9" s="376"/>
      <c r="AH9" s="376"/>
      <c r="AI9" s="378">
        <v>0</v>
      </c>
      <c r="AJ9" s="378"/>
      <c r="AK9" s="378"/>
      <c r="AL9" s="378">
        <v>0</v>
      </c>
      <c r="AM9" s="378"/>
      <c r="AN9" s="378"/>
      <c r="AO9" s="378"/>
      <c r="AP9" s="379">
        <v>1</v>
      </c>
      <c r="AQ9" s="379"/>
      <c r="AR9" s="384"/>
    </row>
    <row r="10" spans="2:44" ht="15" customHeight="1">
      <c r="B10" s="268" t="s">
        <v>4</v>
      </c>
      <c r="C10" s="269"/>
      <c r="D10" s="269"/>
      <c r="E10" s="269"/>
      <c r="F10" s="269"/>
      <c r="G10" s="269"/>
      <c r="H10" s="269"/>
      <c r="I10" s="269"/>
      <c r="J10" s="269"/>
      <c r="K10" s="269"/>
      <c r="L10" s="269"/>
      <c r="M10" s="269"/>
      <c r="N10" s="269"/>
      <c r="O10" s="269"/>
      <c r="P10" s="269"/>
      <c r="Q10" s="269"/>
      <c r="R10" s="269"/>
      <c r="S10" s="269"/>
      <c r="T10" s="269"/>
      <c r="U10" s="269"/>
      <c r="V10" s="269"/>
      <c r="W10" s="269"/>
      <c r="X10" s="269"/>
      <c r="AB10" s="375"/>
      <c r="AC10" s="375"/>
      <c r="AD10" s="376" t="s">
        <v>448</v>
      </c>
      <c r="AE10" s="376"/>
      <c r="AF10" s="376"/>
      <c r="AG10" s="376"/>
      <c r="AH10" s="376"/>
      <c r="AI10" s="378">
        <v>1</v>
      </c>
      <c r="AJ10" s="378"/>
      <c r="AK10" s="378"/>
      <c r="AL10" s="378">
        <v>1</v>
      </c>
      <c r="AM10" s="378"/>
      <c r="AN10" s="378"/>
      <c r="AO10" s="378"/>
      <c r="AP10" s="379">
        <f t="shared" si="0"/>
        <v>1</v>
      </c>
      <c r="AQ10" s="379"/>
      <c r="AR10" s="384"/>
    </row>
    <row r="11" spans="2:44" ht="38.25" customHeight="1">
      <c r="B11" s="280" t="s">
        <v>156</v>
      </c>
      <c r="C11" s="280"/>
      <c r="D11" s="280"/>
      <c r="E11" s="280"/>
      <c r="F11" s="280"/>
      <c r="G11" s="280"/>
      <c r="H11" s="280"/>
      <c r="I11" s="280"/>
      <c r="J11" s="280"/>
      <c r="K11" s="280"/>
      <c r="L11" s="280"/>
      <c r="M11" s="280"/>
      <c r="N11" s="280"/>
      <c r="O11" s="280"/>
      <c r="P11" s="280"/>
      <c r="Q11" s="280"/>
      <c r="R11" s="280"/>
      <c r="S11" s="280"/>
      <c r="T11" s="280"/>
      <c r="U11" s="280"/>
      <c r="V11" s="280"/>
      <c r="W11" s="280"/>
      <c r="X11" s="280"/>
      <c r="AB11" s="374">
        <v>2020</v>
      </c>
      <c r="AC11" s="374"/>
      <c r="AD11" s="377" t="s">
        <v>131</v>
      </c>
      <c r="AE11" s="377"/>
      <c r="AF11" s="377"/>
      <c r="AG11" s="377"/>
      <c r="AH11" s="377"/>
      <c r="AI11" s="381">
        <v>1</v>
      </c>
      <c r="AJ11" s="381"/>
      <c r="AK11" s="381"/>
      <c r="AL11" s="381">
        <v>1</v>
      </c>
      <c r="AM11" s="381"/>
      <c r="AN11" s="381"/>
      <c r="AO11" s="381"/>
      <c r="AP11" s="382">
        <f>AL11/AI11</f>
        <v>1</v>
      </c>
      <c r="AQ11" s="382"/>
      <c r="AR11" s="385">
        <f>SUM(AP11:AQ14)/4</f>
        <v>1</v>
      </c>
    </row>
    <row r="12" spans="2:44" ht="12.75">
      <c r="B12" s="262" t="s">
        <v>56</v>
      </c>
      <c r="C12" s="263"/>
      <c r="D12" s="263"/>
      <c r="E12" s="263"/>
      <c r="F12" s="264"/>
      <c r="G12" s="262" t="s">
        <v>48</v>
      </c>
      <c r="H12" s="263"/>
      <c r="I12" s="263"/>
      <c r="J12" s="264"/>
      <c r="K12" s="262" t="s">
        <v>5</v>
      </c>
      <c r="L12" s="263"/>
      <c r="M12" s="263"/>
      <c r="N12" s="264"/>
      <c r="O12" s="268" t="s">
        <v>6</v>
      </c>
      <c r="P12" s="269"/>
      <c r="Q12" s="269"/>
      <c r="R12" s="269"/>
      <c r="S12" s="269"/>
      <c r="T12" s="269"/>
      <c r="U12" s="269"/>
      <c r="V12" s="269"/>
      <c r="W12" s="269"/>
      <c r="X12" s="270"/>
      <c r="Y12" s="49"/>
      <c r="Z12" s="50"/>
      <c r="AA12" s="50"/>
      <c r="AB12" s="374"/>
      <c r="AC12" s="374"/>
      <c r="AD12" s="377" t="s">
        <v>132</v>
      </c>
      <c r="AE12" s="377"/>
      <c r="AF12" s="377"/>
      <c r="AG12" s="377"/>
      <c r="AH12" s="377"/>
      <c r="AI12" s="381">
        <v>1</v>
      </c>
      <c r="AJ12" s="381"/>
      <c r="AK12" s="381"/>
      <c r="AL12" s="381">
        <v>1</v>
      </c>
      <c r="AM12" s="381"/>
      <c r="AN12" s="381"/>
      <c r="AO12" s="381"/>
      <c r="AP12" s="382">
        <f t="shared" ref="AP12:AP22" si="1">AL12/AI12</f>
        <v>1</v>
      </c>
      <c r="AQ12" s="382"/>
      <c r="AR12" s="385"/>
    </row>
    <row r="13" spans="2:44" ht="25.5" customHeight="1">
      <c r="B13" s="265"/>
      <c r="C13" s="266"/>
      <c r="D13" s="266"/>
      <c r="E13" s="266"/>
      <c r="F13" s="267"/>
      <c r="G13" s="265"/>
      <c r="H13" s="266"/>
      <c r="I13" s="266"/>
      <c r="J13" s="267"/>
      <c r="K13" s="265"/>
      <c r="L13" s="266"/>
      <c r="M13" s="266"/>
      <c r="N13" s="267"/>
      <c r="O13" s="268" t="s">
        <v>55</v>
      </c>
      <c r="P13" s="269"/>
      <c r="Q13" s="269"/>
      <c r="R13" s="270"/>
      <c r="S13" s="268" t="s">
        <v>54</v>
      </c>
      <c r="T13" s="269"/>
      <c r="U13" s="270"/>
      <c r="V13" s="268" t="s">
        <v>53</v>
      </c>
      <c r="W13" s="269"/>
      <c r="X13" s="270"/>
      <c r="Y13" s="49"/>
      <c r="Z13" s="50"/>
      <c r="AA13" s="50"/>
      <c r="AB13" s="374"/>
      <c r="AC13" s="374"/>
      <c r="AD13" s="377" t="s">
        <v>133</v>
      </c>
      <c r="AE13" s="377"/>
      <c r="AF13" s="377"/>
      <c r="AG13" s="377"/>
      <c r="AH13" s="377"/>
      <c r="AI13" s="381">
        <v>1</v>
      </c>
      <c r="AJ13" s="381"/>
      <c r="AK13" s="381"/>
      <c r="AL13" s="381">
        <v>1</v>
      </c>
      <c r="AM13" s="381"/>
      <c r="AN13" s="381"/>
      <c r="AO13" s="381"/>
      <c r="AP13" s="382">
        <f t="shared" si="1"/>
        <v>1</v>
      </c>
      <c r="AQ13" s="382"/>
      <c r="AR13" s="385"/>
    </row>
    <row r="14" spans="2:44" ht="29.25" customHeight="1">
      <c r="B14" s="276" t="s">
        <v>264</v>
      </c>
      <c r="C14" s="276"/>
      <c r="D14" s="276"/>
      <c r="E14" s="276"/>
      <c r="F14" s="276"/>
      <c r="G14" s="261" t="s">
        <v>101</v>
      </c>
      <c r="H14" s="261"/>
      <c r="I14" s="261"/>
      <c r="J14" s="261"/>
      <c r="K14" s="261">
        <v>1</v>
      </c>
      <c r="L14" s="261"/>
      <c r="M14" s="261"/>
      <c r="N14" s="261"/>
      <c r="O14" s="277">
        <v>1</v>
      </c>
      <c r="P14" s="278"/>
      <c r="Q14" s="278"/>
      <c r="R14" s="279"/>
      <c r="S14" s="329">
        <v>44561</v>
      </c>
      <c r="T14" s="330"/>
      <c r="U14" s="331"/>
      <c r="V14" s="332">
        <v>2021</v>
      </c>
      <c r="W14" s="332"/>
      <c r="X14" s="332"/>
      <c r="AB14" s="374"/>
      <c r="AC14" s="374"/>
      <c r="AD14" s="377" t="s">
        <v>134</v>
      </c>
      <c r="AE14" s="377"/>
      <c r="AF14" s="377"/>
      <c r="AG14" s="377"/>
      <c r="AH14" s="377"/>
      <c r="AI14" s="381">
        <v>0</v>
      </c>
      <c r="AJ14" s="381"/>
      <c r="AK14" s="381"/>
      <c r="AL14" s="381">
        <v>0</v>
      </c>
      <c r="AM14" s="381"/>
      <c r="AN14" s="381"/>
      <c r="AO14" s="381"/>
      <c r="AP14" s="382">
        <v>1</v>
      </c>
      <c r="AQ14" s="382"/>
      <c r="AR14" s="385"/>
    </row>
    <row r="15" spans="2:44" ht="18" customHeight="1">
      <c r="B15" s="281" t="s">
        <v>7</v>
      </c>
      <c r="C15" s="282"/>
      <c r="D15" s="282"/>
      <c r="E15" s="282"/>
      <c r="F15" s="282"/>
      <c r="G15" s="282"/>
      <c r="H15" s="282"/>
      <c r="I15" s="282"/>
      <c r="J15" s="282"/>
      <c r="K15" s="282"/>
      <c r="L15" s="282"/>
      <c r="M15" s="282"/>
      <c r="N15" s="282"/>
      <c r="O15" s="282"/>
      <c r="P15" s="282"/>
      <c r="Q15" s="282"/>
      <c r="R15" s="282"/>
      <c r="S15" s="282"/>
      <c r="T15" s="282"/>
      <c r="U15" s="282"/>
      <c r="V15" s="282"/>
      <c r="W15" s="282"/>
      <c r="X15" s="283"/>
      <c r="Z15" s="46" t="s">
        <v>51</v>
      </c>
      <c r="AB15" s="375">
        <v>2021</v>
      </c>
      <c r="AC15" s="375"/>
      <c r="AD15" s="376" t="s">
        <v>135</v>
      </c>
      <c r="AE15" s="376"/>
      <c r="AF15" s="376"/>
      <c r="AG15" s="376"/>
      <c r="AH15" s="376"/>
      <c r="AI15" s="378">
        <v>3</v>
      </c>
      <c r="AJ15" s="378"/>
      <c r="AK15" s="378"/>
      <c r="AL15" s="378">
        <v>3</v>
      </c>
      <c r="AM15" s="378"/>
      <c r="AN15" s="378"/>
      <c r="AO15" s="378"/>
      <c r="AP15" s="379">
        <f t="shared" si="1"/>
        <v>1</v>
      </c>
      <c r="AQ15" s="379"/>
      <c r="AR15" s="384">
        <f t="shared" ref="AR15" si="2">SUM(AP15:AQ18)/4</f>
        <v>1</v>
      </c>
    </row>
    <row r="16" spans="2:44" ht="12.75" customHeight="1">
      <c r="B16" s="271" t="s">
        <v>52</v>
      </c>
      <c r="C16" s="262" t="s">
        <v>8</v>
      </c>
      <c r="D16" s="264"/>
      <c r="E16" s="262" t="s">
        <v>115</v>
      </c>
      <c r="F16" s="264"/>
      <c r="G16" s="262" t="s">
        <v>109</v>
      </c>
      <c r="H16" s="263"/>
      <c r="I16" s="263"/>
      <c r="J16" s="263"/>
      <c r="K16" s="263"/>
      <c r="L16" s="264"/>
      <c r="M16" s="274" t="s">
        <v>116</v>
      </c>
      <c r="N16" s="274"/>
      <c r="O16" s="274"/>
      <c r="P16" s="274"/>
      <c r="Q16" s="274"/>
      <c r="R16" s="274"/>
      <c r="S16" s="274"/>
      <c r="T16" s="274"/>
      <c r="U16" s="274"/>
      <c r="V16" s="274"/>
      <c r="W16" s="274"/>
      <c r="X16" s="274"/>
      <c r="AB16" s="375"/>
      <c r="AC16" s="375"/>
      <c r="AD16" s="376" t="s">
        <v>136</v>
      </c>
      <c r="AE16" s="376"/>
      <c r="AF16" s="376"/>
      <c r="AG16" s="376"/>
      <c r="AH16" s="376"/>
      <c r="AI16" s="378">
        <v>6</v>
      </c>
      <c r="AJ16" s="378"/>
      <c r="AK16" s="378"/>
      <c r="AL16" s="378">
        <v>6</v>
      </c>
      <c r="AM16" s="378"/>
      <c r="AN16" s="378"/>
      <c r="AO16" s="378"/>
      <c r="AP16" s="379">
        <f t="shared" si="1"/>
        <v>1</v>
      </c>
      <c r="AQ16" s="379"/>
      <c r="AR16" s="384"/>
    </row>
    <row r="17" spans="2:44" ht="12.75" customHeight="1">
      <c r="B17" s="272"/>
      <c r="C17" s="265"/>
      <c r="D17" s="267"/>
      <c r="E17" s="265"/>
      <c r="F17" s="267"/>
      <c r="G17" s="265"/>
      <c r="H17" s="266"/>
      <c r="I17" s="266"/>
      <c r="J17" s="266"/>
      <c r="K17" s="266"/>
      <c r="L17" s="267"/>
      <c r="M17" s="268" t="s">
        <v>121</v>
      </c>
      <c r="N17" s="269"/>
      <c r="O17" s="269"/>
      <c r="P17" s="269"/>
      <c r="Q17" s="270"/>
      <c r="R17" s="268" t="s">
        <v>122</v>
      </c>
      <c r="S17" s="269"/>
      <c r="T17" s="269"/>
      <c r="U17" s="269"/>
      <c r="V17" s="273" t="s">
        <v>117</v>
      </c>
      <c r="W17" s="273"/>
      <c r="X17" s="273"/>
      <c r="AB17" s="375"/>
      <c r="AC17" s="375"/>
      <c r="AD17" s="376" t="s">
        <v>137</v>
      </c>
      <c r="AE17" s="376"/>
      <c r="AF17" s="376"/>
      <c r="AG17" s="376"/>
      <c r="AH17" s="376"/>
      <c r="AI17" s="378">
        <v>2</v>
      </c>
      <c r="AJ17" s="378"/>
      <c r="AK17" s="378"/>
      <c r="AL17" s="378">
        <v>2</v>
      </c>
      <c r="AM17" s="378"/>
      <c r="AN17" s="378"/>
      <c r="AO17" s="378"/>
      <c r="AP17" s="379">
        <f t="shared" si="1"/>
        <v>1</v>
      </c>
      <c r="AQ17" s="379"/>
      <c r="AR17" s="384"/>
    </row>
    <row r="18" spans="2:44" ht="28.5" customHeight="1">
      <c r="B18" s="68" t="s">
        <v>188</v>
      </c>
      <c r="C18" s="259" t="s">
        <v>112</v>
      </c>
      <c r="D18" s="260"/>
      <c r="E18" s="261">
        <v>1</v>
      </c>
      <c r="F18" s="261"/>
      <c r="G18" s="276" t="s">
        <v>265</v>
      </c>
      <c r="H18" s="276"/>
      <c r="I18" s="276"/>
      <c r="J18" s="276"/>
      <c r="K18" s="276"/>
      <c r="L18" s="276"/>
      <c r="M18" s="333" t="s">
        <v>123</v>
      </c>
      <c r="N18" s="333"/>
      <c r="O18" s="333"/>
      <c r="P18" s="333"/>
      <c r="Q18" s="333"/>
      <c r="R18" s="334" t="s">
        <v>124</v>
      </c>
      <c r="S18" s="334"/>
      <c r="T18" s="334"/>
      <c r="U18" s="334"/>
      <c r="V18" s="335" t="s">
        <v>125</v>
      </c>
      <c r="W18" s="335"/>
      <c r="X18" s="335"/>
      <c r="AB18" s="375"/>
      <c r="AC18" s="375"/>
      <c r="AD18" s="376" t="s">
        <v>138</v>
      </c>
      <c r="AE18" s="376"/>
      <c r="AF18" s="376"/>
      <c r="AG18" s="376"/>
      <c r="AH18" s="376"/>
      <c r="AI18" s="378">
        <v>5</v>
      </c>
      <c r="AJ18" s="378"/>
      <c r="AK18" s="378"/>
      <c r="AL18" s="378">
        <v>5</v>
      </c>
      <c r="AM18" s="378"/>
      <c r="AN18" s="378"/>
      <c r="AO18" s="378"/>
      <c r="AP18" s="379">
        <f t="shared" si="1"/>
        <v>1</v>
      </c>
      <c r="AQ18" s="379"/>
      <c r="AR18" s="384"/>
    </row>
    <row r="19" spans="2:44" ht="25.15" customHeight="1">
      <c r="B19" s="268" t="s">
        <v>9</v>
      </c>
      <c r="C19" s="269"/>
      <c r="D19" s="269"/>
      <c r="E19" s="269"/>
      <c r="F19" s="269"/>
      <c r="G19" s="269"/>
      <c r="H19" s="269"/>
      <c r="I19" s="269"/>
      <c r="J19" s="269"/>
      <c r="K19" s="269"/>
      <c r="L19" s="270"/>
      <c r="M19" s="268" t="s">
        <v>10</v>
      </c>
      <c r="N19" s="269"/>
      <c r="O19" s="269"/>
      <c r="P19" s="269"/>
      <c r="Q19" s="269"/>
      <c r="R19" s="269"/>
      <c r="S19" s="269"/>
      <c r="T19" s="269"/>
      <c r="U19" s="269"/>
      <c r="V19" s="269"/>
      <c r="W19" s="269"/>
      <c r="X19" s="270"/>
      <c r="AB19" s="374">
        <v>2022</v>
      </c>
      <c r="AC19" s="374"/>
      <c r="AD19" s="377" t="s">
        <v>139</v>
      </c>
      <c r="AE19" s="377"/>
      <c r="AF19" s="377"/>
      <c r="AG19" s="377"/>
      <c r="AH19" s="377"/>
      <c r="AI19" s="381">
        <v>4</v>
      </c>
      <c r="AJ19" s="381"/>
      <c r="AK19" s="381"/>
      <c r="AL19" s="381">
        <v>4</v>
      </c>
      <c r="AM19" s="381"/>
      <c r="AN19" s="381"/>
      <c r="AO19" s="381"/>
      <c r="AP19" s="382">
        <f t="shared" si="1"/>
        <v>1</v>
      </c>
      <c r="AQ19" s="382"/>
      <c r="AR19" s="385" t="e">
        <f t="shared" ref="AR19" si="3">SUM(AP19:AQ22)/4</f>
        <v>#DIV/0!</v>
      </c>
    </row>
    <row r="20" spans="2:44" ht="45.4" customHeight="1">
      <c r="B20" s="259" t="s">
        <v>266</v>
      </c>
      <c r="C20" s="286"/>
      <c r="D20" s="286"/>
      <c r="E20" s="286"/>
      <c r="F20" s="286"/>
      <c r="G20" s="286"/>
      <c r="H20" s="286"/>
      <c r="I20" s="286"/>
      <c r="J20" s="286"/>
      <c r="K20" s="286"/>
      <c r="L20" s="260"/>
      <c r="M20" s="259"/>
      <c r="N20" s="286"/>
      <c r="O20" s="286"/>
      <c r="P20" s="286"/>
      <c r="Q20" s="286"/>
      <c r="R20" s="286"/>
      <c r="S20" s="286"/>
      <c r="T20" s="286"/>
      <c r="U20" s="286"/>
      <c r="V20" s="286"/>
      <c r="W20" s="286"/>
      <c r="X20" s="260"/>
      <c r="AA20" s="51"/>
      <c r="AB20" s="374"/>
      <c r="AC20" s="374"/>
      <c r="AD20" s="377" t="s">
        <v>140</v>
      </c>
      <c r="AE20" s="377"/>
      <c r="AF20" s="377"/>
      <c r="AG20" s="377"/>
      <c r="AH20" s="377"/>
      <c r="AI20" s="381">
        <v>2</v>
      </c>
      <c r="AJ20" s="381"/>
      <c r="AK20" s="381"/>
      <c r="AL20" s="381">
        <v>2</v>
      </c>
      <c r="AM20" s="381"/>
      <c r="AN20" s="381"/>
      <c r="AO20" s="381"/>
      <c r="AP20" s="382">
        <f t="shared" si="1"/>
        <v>1</v>
      </c>
      <c r="AQ20" s="382"/>
      <c r="AR20" s="385"/>
    </row>
    <row r="21" spans="2:44" ht="18.95" customHeight="1">
      <c r="B21" s="281" t="s">
        <v>11</v>
      </c>
      <c r="C21" s="282"/>
      <c r="D21" s="282"/>
      <c r="E21" s="282"/>
      <c r="F21" s="282"/>
      <c r="G21" s="282"/>
      <c r="H21" s="282"/>
      <c r="I21" s="282"/>
      <c r="J21" s="282"/>
      <c r="K21" s="282"/>
      <c r="L21" s="282"/>
      <c r="M21" s="282"/>
      <c r="N21" s="282"/>
      <c r="O21" s="282"/>
      <c r="P21" s="282"/>
      <c r="Q21" s="282"/>
      <c r="R21" s="282"/>
      <c r="S21" s="282"/>
      <c r="T21" s="282"/>
      <c r="U21" s="282"/>
      <c r="V21" s="282"/>
      <c r="W21" s="282"/>
      <c r="X21" s="283"/>
      <c r="AB21" s="374"/>
      <c r="AC21" s="374"/>
      <c r="AD21" s="377" t="s">
        <v>141</v>
      </c>
      <c r="AE21" s="377"/>
      <c r="AF21" s="377"/>
      <c r="AG21" s="377"/>
      <c r="AH21" s="377"/>
      <c r="AI21" s="381"/>
      <c r="AJ21" s="381"/>
      <c r="AK21" s="381"/>
      <c r="AL21" s="381"/>
      <c r="AM21" s="381"/>
      <c r="AN21" s="381"/>
      <c r="AO21" s="381"/>
      <c r="AP21" s="382" t="e">
        <f t="shared" si="1"/>
        <v>#DIV/0!</v>
      </c>
      <c r="AQ21" s="382"/>
      <c r="AR21" s="385"/>
    </row>
    <row r="22" spans="2:44" ht="18.95" customHeight="1">
      <c r="B22" s="284" t="s">
        <v>12</v>
      </c>
      <c r="C22" s="284"/>
      <c r="D22" s="69" t="s">
        <v>13</v>
      </c>
      <c r="E22" s="69" t="s">
        <v>14</v>
      </c>
      <c r="F22" s="69" t="s">
        <v>15</v>
      </c>
      <c r="G22" s="285" t="s">
        <v>16</v>
      </c>
      <c r="H22" s="285"/>
      <c r="I22" s="285"/>
      <c r="J22" s="69" t="s">
        <v>17</v>
      </c>
      <c r="K22" s="285" t="s">
        <v>18</v>
      </c>
      <c r="L22" s="285"/>
      <c r="M22" s="285"/>
      <c r="N22" s="69" t="s">
        <v>19</v>
      </c>
      <c r="O22" s="285" t="s">
        <v>20</v>
      </c>
      <c r="P22" s="285"/>
      <c r="Q22" s="285" t="s">
        <v>21</v>
      </c>
      <c r="R22" s="285"/>
      <c r="S22" s="285"/>
      <c r="T22" s="285" t="s">
        <v>22</v>
      </c>
      <c r="U22" s="285"/>
      <c r="V22" s="285" t="s">
        <v>23</v>
      </c>
      <c r="W22" s="285"/>
      <c r="X22" s="69" t="s">
        <v>24</v>
      </c>
      <c r="AB22" s="374"/>
      <c r="AC22" s="374"/>
      <c r="AD22" s="377" t="s">
        <v>142</v>
      </c>
      <c r="AE22" s="377"/>
      <c r="AF22" s="377"/>
      <c r="AG22" s="377"/>
      <c r="AH22" s="377"/>
      <c r="AI22" s="381"/>
      <c r="AJ22" s="381"/>
      <c r="AK22" s="381"/>
      <c r="AL22" s="381"/>
      <c r="AM22" s="381"/>
      <c r="AN22" s="381"/>
      <c r="AO22" s="381"/>
      <c r="AP22" s="382" t="e">
        <f t="shared" si="1"/>
        <v>#DIV/0!</v>
      </c>
      <c r="AQ22" s="382"/>
      <c r="AR22" s="385"/>
    </row>
    <row r="23" spans="2:44" ht="18.95" customHeight="1">
      <c r="B23" s="284" t="s">
        <v>25</v>
      </c>
      <c r="C23" s="284"/>
      <c r="D23" s="368">
        <f>AL15</f>
        <v>3</v>
      </c>
      <c r="E23" s="369"/>
      <c r="F23" s="370"/>
      <c r="G23" s="371">
        <f>AL16</f>
        <v>6</v>
      </c>
      <c r="H23" s="286"/>
      <c r="I23" s="286"/>
      <c r="J23" s="286"/>
      <c r="K23" s="286"/>
      <c r="L23" s="286"/>
      <c r="M23" s="260"/>
      <c r="N23" s="368">
        <f>AL17</f>
        <v>2</v>
      </c>
      <c r="O23" s="369"/>
      <c r="P23" s="369"/>
      <c r="Q23" s="369"/>
      <c r="R23" s="369"/>
      <c r="S23" s="370"/>
      <c r="T23" s="371">
        <f>AL18</f>
        <v>5</v>
      </c>
      <c r="U23" s="286"/>
      <c r="V23" s="286"/>
      <c r="W23" s="286"/>
      <c r="X23" s="260"/>
      <c r="Z23" s="52"/>
      <c r="AA23" s="52"/>
    </row>
    <row r="24" spans="2:44" ht="18.95" customHeight="1">
      <c r="B24" s="284" t="s">
        <v>26</v>
      </c>
      <c r="C24" s="284"/>
      <c r="D24" s="368">
        <f>AI15</f>
        <v>3</v>
      </c>
      <c r="E24" s="369"/>
      <c r="F24" s="370"/>
      <c r="G24" s="371">
        <f>AI16</f>
        <v>6</v>
      </c>
      <c r="H24" s="286"/>
      <c r="I24" s="286"/>
      <c r="J24" s="286"/>
      <c r="K24" s="286"/>
      <c r="L24" s="286"/>
      <c r="M24" s="260"/>
      <c r="N24" s="368">
        <f>AI17</f>
        <v>2</v>
      </c>
      <c r="O24" s="369"/>
      <c r="P24" s="369"/>
      <c r="Q24" s="369"/>
      <c r="R24" s="369"/>
      <c r="S24" s="370"/>
      <c r="T24" s="371">
        <f>AI18</f>
        <v>5</v>
      </c>
      <c r="U24" s="286"/>
      <c r="V24" s="286"/>
      <c r="W24" s="286"/>
      <c r="X24" s="260"/>
      <c r="Y24" s="53"/>
    </row>
    <row r="25" spans="2:44" ht="19.7" customHeight="1">
      <c r="B25" s="281" t="s">
        <v>47</v>
      </c>
      <c r="C25" s="282"/>
      <c r="D25" s="282"/>
      <c r="E25" s="282"/>
      <c r="F25" s="282"/>
      <c r="G25" s="282"/>
      <c r="H25" s="282"/>
      <c r="I25" s="282"/>
      <c r="J25" s="282"/>
      <c r="K25" s="282"/>
      <c r="L25" s="282"/>
      <c r="M25" s="282"/>
      <c r="N25" s="282"/>
      <c r="O25" s="282"/>
      <c r="P25" s="282"/>
      <c r="Q25" s="282"/>
      <c r="R25" s="282"/>
      <c r="S25" s="282"/>
      <c r="T25" s="282"/>
      <c r="U25" s="282"/>
      <c r="V25" s="282"/>
      <c r="W25" s="282"/>
      <c r="X25" s="283"/>
    </row>
    <row r="26" spans="2:44" ht="25.5">
      <c r="B26" s="69" t="s">
        <v>27</v>
      </c>
      <c r="C26" s="69" t="s">
        <v>28</v>
      </c>
      <c r="D26" s="69" t="s">
        <v>29</v>
      </c>
      <c r="E26" s="69" t="s">
        <v>30</v>
      </c>
      <c r="F26" s="27"/>
      <c r="G26" s="27"/>
      <c r="H26" s="299"/>
      <c r="I26" s="299"/>
      <c r="J26" s="299"/>
      <c r="K26" s="299"/>
      <c r="L26" s="299"/>
      <c r="M26" s="299"/>
      <c r="N26" s="299"/>
      <c r="O26" s="299"/>
      <c r="P26" s="299"/>
      <c r="Q26" s="299"/>
      <c r="R26" s="299"/>
      <c r="S26" s="301"/>
      <c r="T26" s="301"/>
      <c r="U26" s="301"/>
      <c r="V26" s="301"/>
      <c r="W26" s="301"/>
      <c r="X26" s="302"/>
    </row>
    <row r="27" spans="2:44" ht="17.649999999999999" customHeight="1">
      <c r="B27" s="70" t="s">
        <v>31</v>
      </c>
      <c r="C27" s="365">
        <f>IF(ISERROR(D23/D24),0,$D$23/$D$24)</f>
        <v>1</v>
      </c>
      <c r="D27" s="365">
        <f>$E$18</f>
        <v>1</v>
      </c>
      <c r="E27" s="80">
        <f>$O$14</f>
        <v>1</v>
      </c>
      <c r="F27" s="28"/>
      <c r="G27" s="28"/>
      <c r="H27" s="300"/>
      <c r="I27" s="300"/>
      <c r="J27" s="303"/>
      <c r="K27" s="303"/>
      <c r="L27" s="5"/>
      <c r="M27" s="5"/>
      <c r="N27" s="300"/>
      <c r="O27" s="300"/>
      <c r="P27" s="300"/>
      <c r="Q27" s="300"/>
      <c r="R27" s="300"/>
      <c r="S27" s="304"/>
      <c r="T27" s="304"/>
      <c r="U27" s="304"/>
      <c r="V27" s="304"/>
      <c r="W27" s="304"/>
      <c r="X27" s="305"/>
    </row>
    <row r="28" spans="2:44" ht="17.649999999999999" customHeight="1">
      <c r="B28" s="70" t="s">
        <v>32</v>
      </c>
      <c r="C28" s="366"/>
      <c r="D28" s="366"/>
      <c r="E28" s="80">
        <f t="shared" ref="E28:E37" si="4">$O$14</f>
        <v>1</v>
      </c>
      <c r="F28" s="28"/>
      <c r="G28" s="28"/>
      <c r="H28" s="303"/>
      <c r="I28" s="303"/>
      <c r="J28" s="303"/>
      <c r="K28" s="303"/>
      <c r="L28" s="6"/>
      <c r="M28" s="5"/>
      <c r="N28" s="303"/>
      <c r="O28" s="303"/>
      <c r="P28" s="303"/>
      <c r="Q28" s="303"/>
      <c r="R28" s="303"/>
      <c r="S28" s="304"/>
      <c r="T28" s="304"/>
      <c r="U28" s="304"/>
      <c r="V28" s="304"/>
      <c r="W28" s="304"/>
      <c r="X28" s="305"/>
    </row>
    <row r="29" spans="2:44" ht="17.649999999999999" customHeight="1">
      <c r="B29" s="70" t="s">
        <v>33</v>
      </c>
      <c r="C29" s="367"/>
      <c r="D29" s="367"/>
      <c r="E29" s="80">
        <f t="shared" si="4"/>
        <v>1</v>
      </c>
      <c r="F29" s="28"/>
      <c r="G29" s="28"/>
      <c r="H29" s="303"/>
      <c r="I29" s="303"/>
      <c r="J29" s="303"/>
      <c r="K29" s="303"/>
      <c r="L29" s="6"/>
      <c r="M29" s="5"/>
      <c r="N29" s="303"/>
      <c r="O29" s="303"/>
      <c r="P29" s="303"/>
      <c r="Q29" s="303"/>
      <c r="R29" s="303"/>
      <c r="S29" s="304"/>
      <c r="T29" s="304"/>
      <c r="U29" s="304"/>
      <c r="V29" s="304"/>
      <c r="W29" s="304"/>
      <c r="X29" s="305"/>
    </row>
    <row r="30" spans="2:44" ht="17.649999999999999" customHeight="1">
      <c r="B30" s="70" t="s">
        <v>34</v>
      </c>
      <c r="C30" s="365">
        <f>IF(ISERROR(G23/G24),0,G23/G24)</f>
        <v>1</v>
      </c>
      <c r="D30" s="365">
        <f t="shared" ref="D30:D36" si="5">$E$18</f>
        <v>1</v>
      </c>
      <c r="E30" s="80">
        <f t="shared" si="4"/>
        <v>1</v>
      </c>
      <c r="F30" s="28"/>
      <c r="G30" s="28"/>
      <c r="H30" s="303"/>
      <c r="I30" s="303"/>
      <c r="J30" s="303"/>
      <c r="K30" s="303"/>
      <c r="L30" s="6"/>
      <c r="M30" s="5"/>
      <c r="N30" s="303"/>
      <c r="O30" s="303"/>
      <c r="P30" s="303"/>
      <c r="Q30" s="303"/>
      <c r="R30" s="303"/>
      <c r="S30" s="304"/>
      <c r="T30" s="304"/>
      <c r="U30" s="304"/>
      <c r="V30" s="304"/>
      <c r="W30" s="304"/>
      <c r="X30" s="305"/>
    </row>
    <row r="31" spans="2:44" ht="17.649999999999999" customHeight="1">
      <c r="B31" s="70" t="s">
        <v>35</v>
      </c>
      <c r="C31" s="366"/>
      <c r="D31" s="366"/>
      <c r="E31" s="80">
        <f t="shared" si="4"/>
        <v>1</v>
      </c>
      <c r="F31" s="28"/>
      <c r="G31" s="28"/>
      <c r="H31" s="303"/>
      <c r="I31" s="303"/>
      <c r="J31" s="303"/>
      <c r="K31" s="303"/>
      <c r="L31" s="6"/>
      <c r="M31" s="5"/>
      <c r="N31" s="303"/>
      <c r="O31" s="303"/>
      <c r="P31" s="303"/>
      <c r="Q31" s="303"/>
      <c r="R31" s="303"/>
      <c r="S31" s="304"/>
      <c r="T31" s="304"/>
      <c r="U31" s="304"/>
      <c r="V31" s="304"/>
      <c r="W31" s="304"/>
      <c r="X31" s="305"/>
    </row>
    <row r="32" spans="2:44" ht="17.649999999999999" customHeight="1">
      <c r="B32" s="70" t="s">
        <v>36</v>
      </c>
      <c r="C32" s="367"/>
      <c r="D32" s="367"/>
      <c r="E32" s="80">
        <f t="shared" si="4"/>
        <v>1</v>
      </c>
      <c r="F32" s="28"/>
      <c r="G32" s="28"/>
      <c r="H32" s="303"/>
      <c r="I32" s="303"/>
      <c r="J32" s="303"/>
      <c r="K32" s="303"/>
      <c r="L32" s="6"/>
      <c r="M32" s="5"/>
      <c r="N32" s="303"/>
      <c r="O32" s="303"/>
      <c r="P32" s="303"/>
      <c r="Q32" s="303"/>
      <c r="R32" s="303"/>
      <c r="S32" s="304"/>
      <c r="T32" s="304"/>
      <c r="U32" s="304"/>
      <c r="V32" s="304"/>
      <c r="W32" s="304"/>
      <c r="X32" s="305"/>
    </row>
    <row r="33" spans="2:27" ht="17.649999999999999" customHeight="1">
      <c r="B33" s="70" t="s">
        <v>37</v>
      </c>
      <c r="C33" s="365">
        <f>IF(ISERROR(N23/N24),0,T23/T24)</f>
        <v>1</v>
      </c>
      <c r="D33" s="365">
        <f t="shared" si="5"/>
        <v>1</v>
      </c>
      <c r="E33" s="80">
        <f t="shared" si="4"/>
        <v>1</v>
      </c>
      <c r="F33" s="28"/>
      <c r="G33" s="28"/>
      <c r="H33" s="303"/>
      <c r="I33" s="303"/>
      <c r="J33" s="303"/>
      <c r="K33" s="303"/>
      <c r="L33" s="6"/>
      <c r="M33" s="5"/>
      <c r="N33" s="303"/>
      <c r="O33" s="303"/>
      <c r="P33" s="303"/>
      <c r="Q33" s="303"/>
      <c r="R33" s="303"/>
      <c r="S33" s="304"/>
      <c r="T33" s="304"/>
      <c r="U33" s="304"/>
      <c r="V33" s="304"/>
      <c r="W33" s="304"/>
      <c r="X33" s="305"/>
    </row>
    <row r="34" spans="2:27" ht="17.649999999999999" customHeight="1">
      <c r="B34" s="70" t="s">
        <v>38</v>
      </c>
      <c r="C34" s="366"/>
      <c r="D34" s="366"/>
      <c r="E34" s="80">
        <f t="shared" si="4"/>
        <v>1</v>
      </c>
      <c r="F34" s="28"/>
      <c r="G34" s="28"/>
      <c r="H34" s="303"/>
      <c r="I34" s="303"/>
      <c r="J34" s="303"/>
      <c r="K34" s="303"/>
      <c r="L34" s="6"/>
      <c r="M34" s="5"/>
      <c r="N34" s="303"/>
      <c r="O34" s="303"/>
      <c r="P34" s="303"/>
      <c r="Q34" s="303"/>
      <c r="R34" s="303"/>
      <c r="S34" s="304"/>
      <c r="T34" s="304"/>
      <c r="U34" s="304"/>
      <c r="V34" s="304"/>
      <c r="W34" s="304"/>
      <c r="X34" s="305"/>
    </row>
    <row r="35" spans="2:27" ht="17.649999999999999" customHeight="1">
      <c r="B35" s="70" t="s">
        <v>39</v>
      </c>
      <c r="C35" s="367"/>
      <c r="D35" s="367"/>
      <c r="E35" s="80">
        <f t="shared" si="4"/>
        <v>1</v>
      </c>
      <c r="F35" s="28"/>
      <c r="G35" s="28"/>
      <c r="H35" s="303"/>
      <c r="I35" s="303"/>
      <c r="J35" s="303"/>
      <c r="K35" s="303"/>
      <c r="L35" s="6"/>
      <c r="M35" s="5"/>
      <c r="N35" s="303"/>
      <c r="O35" s="303"/>
      <c r="P35" s="303"/>
      <c r="Q35" s="303"/>
      <c r="R35" s="303"/>
      <c r="S35" s="304"/>
      <c r="T35" s="304"/>
      <c r="U35" s="304"/>
      <c r="V35" s="304"/>
      <c r="W35" s="304"/>
      <c r="X35" s="305"/>
    </row>
    <row r="36" spans="2:27" ht="17.649999999999999" customHeight="1">
      <c r="B36" s="70" t="s">
        <v>40</v>
      </c>
      <c r="C36" s="365">
        <f>IF(ISERROR(T23/T24),0,T23/T24)</f>
        <v>1</v>
      </c>
      <c r="D36" s="365">
        <f t="shared" si="5"/>
        <v>1</v>
      </c>
      <c r="E36" s="80">
        <f t="shared" si="4"/>
        <v>1</v>
      </c>
      <c r="F36" s="28"/>
      <c r="G36" s="28"/>
      <c r="H36" s="303"/>
      <c r="I36" s="303"/>
      <c r="J36" s="303"/>
      <c r="K36" s="303"/>
      <c r="L36" s="6"/>
      <c r="M36" s="5"/>
      <c r="N36" s="303"/>
      <c r="O36" s="303"/>
      <c r="P36" s="303"/>
      <c r="Q36" s="303"/>
      <c r="R36" s="303"/>
      <c r="S36" s="304"/>
      <c r="T36" s="304"/>
      <c r="U36" s="304"/>
      <c r="V36" s="304"/>
      <c r="W36" s="304"/>
      <c r="X36" s="305"/>
    </row>
    <row r="37" spans="2:27" ht="17.649999999999999" customHeight="1">
      <c r="B37" s="70" t="s">
        <v>41</v>
      </c>
      <c r="C37" s="366"/>
      <c r="D37" s="366"/>
      <c r="E37" s="80">
        <f t="shared" si="4"/>
        <v>1</v>
      </c>
      <c r="F37" s="28"/>
      <c r="G37" s="28"/>
      <c r="H37" s="303"/>
      <c r="I37" s="303"/>
      <c r="J37" s="303"/>
      <c r="K37" s="303"/>
      <c r="L37" s="6"/>
      <c r="M37" s="5"/>
      <c r="N37" s="303"/>
      <c r="O37" s="303"/>
      <c r="P37" s="303"/>
      <c r="Q37" s="303"/>
      <c r="R37" s="303"/>
      <c r="S37" s="304"/>
      <c r="T37" s="304"/>
      <c r="U37" s="304"/>
      <c r="V37" s="304"/>
      <c r="W37" s="304"/>
      <c r="X37" s="305"/>
    </row>
    <row r="38" spans="2:27" ht="17.649999999999999" customHeight="1">
      <c r="B38" s="70" t="s">
        <v>42</v>
      </c>
      <c r="C38" s="367"/>
      <c r="D38" s="367"/>
      <c r="E38" s="80">
        <v>0</v>
      </c>
      <c r="F38" s="29"/>
      <c r="G38" s="29"/>
      <c r="H38" s="308"/>
      <c r="I38" s="308"/>
      <c r="J38" s="308"/>
      <c r="K38" s="308"/>
      <c r="L38" s="7"/>
      <c r="M38" s="8"/>
      <c r="N38" s="308"/>
      <c r="O38" s="308"/>
      <c r="P38" s="308"/>
      <c r="Q38" s="308"/>
      <c r="R38" s="308"/>
      <c r="S38" s="306"/>
      <c r="T38" s="306"/>
      <c r="U38" s="306"/>
      <c r="V38" s="306"/>
      <c r="W38" s="306"/>
      <c r="X38" s="307"/>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311" t="s">
        <v>50</v>
      </c>
      <c r="C40" s="312"/>
      <c r="D40" s="312"/>
      <c r="E40" s="312"/>
      <c r="F40" s="312"/>
      <c r="G40" s="312"/>
      <c r="H40" s="312"/>
      <c r="I40" s="312"/>
      <c r="J40" s="312"/>
      <c r="K40" s="312"/>
      <c r="L40" s="312"/>
      <c r="M40" s="312"/>
      <c r="N40" s="312"/>
      <c r="O40" s="312"/>
      <c r="P40" s="312"/>
      <c r="Q40" s="312"/>
      <c r="R40" s="312"/>
      <c r="S40" s="312"/>
      <c r="T40" s="312"/>
      <c r="U40" s="312"/>
      <c r="V40" s="312"/>
      <c r="W40" s="312"/>
      <c r="X40" s="313"/>
    </row>
    <row r="41" spans="2:27" ht="33" customHeight="1">
      <c r="B41" s="309"/>
      <c r="C41" s="309"/>
      <c r="D41" s="309"/>
      <c r="E41" s="309"/>
      <c r="F41" s="309"/>
      <c r="G41" s="309"/>
      <c r="H41" s="309"/>
      <c r="I41" s="309"/>
      <c r="J41" s="309"/>
      <c r="K41" s="309"/>
      <c r="L41" s="309"/>
      <c r="M41" s="309"/>
      <c r="N41" s="309"/>
      <c r="O41" s="309"/>
      <c r="P41" s="309"/>
      <c r="Q41" s="309"/>
      <c r="R41" s="309"/>
      <c r="S41" s="309"/>
      <c r="T41" s="309"/>
      <c r="U41" s="309"/>
      <c r="V41" s="309"/>
      <c r="W41" s="309"/>
      <c r="X41" s="309"/>
      <c r="Y41" s="54"/>
      <c r="Z41" s="55"/>
      <c r="AA41" s="55"/>
    </row>
    <row r="42" spans="2:27" ht="10.5" customHeight="1">
      <c r="B42" s="310"/>
      <c r="C42" s="299"/>
      <c r="D42" s="299"/>
      <c r="E42" s="299"/>
      <c r="F42" s="299"/>
      <c r="G42" s="299"/>
      <c r="H42" s="299"/>
      <c r="I42" s="299"/>
      <c r="J42" s="299"/>
      <c r="K42" s="299"/>
      <c r="L42" s="299"/>
      <c r="M42" s="299"/>
      <c r="N42" s="299"/>
      <c r="O42" s="299"/>
      <c r="P42" s="299"/>
      <c r="Q42" s="299"/>
      <c r="R42" s="299"/>
      <c r="S42" s="299"/>
      <c r="T42" s="299"/>
      <c r="U42" s="299"/>
      <c r="V42" s="299"/>
      <c r="W42" s="299"/>
      <c r="X42" s="302"/>
      <c r="Y42" s="56"/>
      <c r="Z42" s="57"/>
      <c r="AA42" s="58"/>
    </row>
    <row r="43" spans="2:27" ht="18" customHeight="1">
      <c r="B43" s="323" t="s">
        <v>43</v>
      </c>
      <c r="C43" s="324"/>
      <c r="D43" s="324"/>
      <c r="E43" s="324"/>
      <c r="F43" s="324"/>
      <c r="G43" s="324"/>
      <c r="H43" s="324"/>
      <c r="I43" s="324"/>
      <c r="J43" s="324"/>
      <c r="K43" s="324"/>
      <c r="L43" s="324"/>
      <c r="M43" s="324"/>
      <c r="N43" s="324"/>
      <c r="O43" s="324"/>
      <c r="P43" s="324"/>
      <c r="Q43" s="324"/>
      <c r="R43" s="324"/>
      <c r="S43" s="324"/>
      <c r="T43" s="324"/>
      <c r="U43" s="324"/>
      <c r="V43" s="324"/>
      <c r="W43" s="324"/>
      <c r="X43" s="325"/>
      <c r="Y43" s="56"/>
      <c r="Z43" s="57"/>
      <c r="AA43" s="58"/>
    </row>
    <row r="44" spans="2:27" ht="32.25" customHeight="1">
      <c r="B44" s="326"/>
      <c r="C44" s="327"/>
      <c r="D44" s="327"/>
      <c r="E44" s="327"/>
      <c r="F44" s="327"/>
      <c r="G44" s="327"/>
      <c r="H44" s="327"/>
      <c r="I44" s="327"/>
      <c r="J44" s="327"/>
      <c r="K44" s="327"/>
      <c r="L44" s="327"/>
      <c r="M44" s="327"/>
      <c r="N44" s="327"/>
      <c r="O44" s="327"/>
      <c r="P44" s="327"/>
      <c r="Q44" s="327"/>
      <c r="R44" s="327"/>
      <c r="S44" s="327"/>
      <c r="T44" s="327"/>
      <c r="U44" s="327"/>
      <c r="V44" s="327"/>
      <c r="W44" s="327"/>
      <c r="X44" s="328"/>
      <c r="Y44" s="56"/>
      <c r="Z44" s="57"/>
      <c r="AA44" s="58"/>
    </row>
    <row r="45" spans="2:27" ht="8.4499999999999993" customHeight="1">
      <c r="B45" s="30"/>
      <c r="C45" s="27"/>
      <c r="D45" s="27"/>
      <c r="E45" s="27"/>
      <c r="F45" s="27"/>
      <c r="G45" s="299"/>
      <c r="H45" s="299"/>
      <c r="I45" s="299"/>
      <c r="J45" s="299"/>
      <c r="K45" s="299"/>
      <c r="L45" s="299"/>
      <c r="M45" s="27"/>
      <c r="N45" s="27"/>
      <c r="O45" s="27"/>
      <c r="P45" s="27"/>
      <c r="Q45" s="27"/>
      <c r="R45" s="27"/>
      <c r="S45" s="27"/>
      <c r="T45" s="27"/>
      <c r="U45" s="27"/>
      <c r="V45" s="27"/>
      <c r="W45" s="27"/>
      <c r="X45" s="31"/>
      <c r="Y45" s="56"/>
      <c r="Z45" s="57"/>
      <c r="AA45" s="58"/>
    </row>
    <row r="46" spans="2:27" ht="12.75">
      <c r="B46" s="314" t="s">
        <v>44</v>
      </c>
      <c r="C46" s="315"/>
      <c r="D46" s="315"/>
      <c r="E46" s="315"/>
      <c r="F46" s="315"/>
      <c r="G46" s="315"/>
      <c r="H46" s="315"/>
      <c r="I46" s="28"/>
      <c r="J46" s="13" t="s">
        <v>45</v>
      </c>
      <c r="K46" s="28"/>
      <c r="L46" s="316"/>
      <c r="M46" s="317"/>
      <c r="N46" s="28"/>
      <c r="O46" s="5" t="s">
        <v>46</v>
      </c>
      <c r="P46" s="28"/>
      <c r="Q46" s="259"/>
      <c r="R46" s="260"/>
      <c r="S46" s="28"/>
      <c r="T46" s="28"/>
      <c r="U46" s="28"/>
      <c r="V46" s="28"/>
      <c r="W46" s="28"/>
      <c r="X46" s="33"/>
      <c r="Y46" s="56"/>
      <c r="Z46" s="57"/>
      <c r="AA46" s="58"/>
    </row>
    <row r="47" spans="2:27" ht="8.4499999999999993" customHeight="1">
      <c r="B47" s="34"/>
      <c r="C47" s="28"/>
      <c r="D47" s="28"/>
      <c r="E47" s="28"/>
      <c r="F47" s="28"/>
      <c r="G47" s="28"/>
      <c r="H47" s="28"/>
      <c r="I47" s="318"/>
      <c r="J47" s="318"/>
      <c r="K47" s="318"/>
      <c r="L47" s="318"/>
      <c r="M47" s="318"/>
      <c r="N47" s="318"/>
      <c r="O47" s="318"/>
      <c r="P47" s="318"/>
      <c r="Q47" s="318"/>
      <c r="R47" s="318"/>
      <c r="S47" s="318"/>
      <c r="T47" s="318"/>
      <c r="U47" s="318"/>
      <c r="V47" s="318"/>
      <c r="W47" s="318"/>
      <c r="X47" s="319"/>
      <c r="Y47" s="56"/>
      <c r="Z47" s="57"/>
      <c r="AA47" s="58"/>
    </row>
    <row r="48" spans="2:27" ht="35.25" customHeight="1">
      <c r="B48" s="320" t="s">
        <v>57</v>
      </c>
      <c r="C48" s="321"/>
      <c r="D48" s="321"/>
      <c r="E48" s="321"/>
      <c r="F48" s="321"/>
      <c r="G48" s="321"/>
      <c r="H48" s="321"/>
      <c r="I48" s="321"/>
      <c r="J48" s="321"/>
      <c r="K48" s="321"/>
      <c r="L48" s="321"/>
      <c r="M48" s="321"/>
      <c r="N48" s="321"/>
      <c r="O48" s="321"/>
      <c r="P48" s="321"/>
      <c r="Q48" s="321"/>
      <c r="R48" s="321"/>
      <c r="S48" s="321"/>
      <c r="T48" s="321"/>
      <c r="U48" s="321"/>
      <c r="V48" s="321"/>
      <c r="W48" s="321"/>
      <c r="X48" s="322"/>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303"/>
      <c r="H50" s="303"/>
      <c r="I50" s="303"/>
      <c r="J50" s="303"/>
      <c r="K50" s="303"/>
      <c r="L50" s="303"/>
      <c r="M50" s="303"/>
      <c r="N50" s="303"/>
      <c r="O50" s="303"/>
      <c r="P50" s="303"/>
      <c r="Q50" s="303"/>
      <c r="R50" s="303"/>
      <c r="S50" s="303"/>
      <c r="T50" s="303"/>
      <c r="U50" s="303"/>
      <c r="V50" s="303"/>
      <c r="W50" s="303"/>
      <c r="X50" s="303"/>
      <c r="Y50" s="56"/>
      <c r="Z50" s="57"/>
      <c r="AA50" s="58"/>
    </row>
  </sheetData>
  <sheetProtection selectLockedCells="1" selectUnlockedCells="1"/>
  <mergeCells count="221">
    <mergeCell ref="AR7:AR10"/>
    <mergeCell ref="AR11:AR14"/>
    <mergeCell ref="AR15:AR18"/>
    <mergeCell ref="AR19:AR22"/>
    <mergeCell ref="B46:H46"/>
    <mergeCell ref="L46:M46"/>
    <mergeCell ref="Q46:R46"/>
    <mergeCell ref="I47:X47"/>
    <mergeCell ref="B48:X48"/>
    <mergeCell ref="H36:I36"/>
    <mergeCell ref="J36:K36"/>
    <mergeCell ref="N36:O36"/>
    <mergeCell ref="P36:R36"/>
    <mergeCell ref="H37:I37"/>
    <mergeCell ref="J37:K37"/>
    <mergeCell ref="N37:O37"/>
    <mergeCell ref="P37:R37"/>
    <mergeCell ref="H34:I34"/>
    <mergeCell ref="J34:K34"/>
    <mergeCell ref="N34:O34"/>
    <mergeCell ref="P34:R34"/>
    <mergeCell ref="H35:I35"/>
    <mergeCell ref="J35:K35"/>
    <mergeCell ref="N35:O35"/>
    <mergeCell ref="H32:I32"/>
    <mergeCell ref="J32:K32"/>
    <mergeCell ref="N32:O32"/>
    <mergeCell ref="P32:R32"/>
    <mergeCell ref="H33:I33"/>
    <mergeCell ref="J33:K33"/>
    <mergeCell ref="N33:O33"/>
    <mergeCell ref="P33:R33"/>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C36:C38"/>
    <mergeCell ref="D36:D38"/>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P35:R35"/>
    <mergeCell ref="D23:F23"/>
    <mergeCell ref="G23:M23"/>
    <mergeCell ref="N23:S23"/>
    <mergeCell ref="T23:X23"/>
    <mergeCell ref="D24:F24"/>
    <mergeCell ref="G24:M24"/>
    <mergeCell ref="N24:S24"/>
    <mergeCell ref="T24:X24"/>
    <mergeCell ref="B25:X25"/>
    <mergeCell ref="AI22:AK22"/>
    <mergeCell ref="AL22:AO22"/>
    <mergeCell ref="AP22:AQ22"/>
    <mergeCell ref="B21:X21"/>
    <mergeCell ref="AD21:AH21"/>
    <mergeCell ref="AI21:AK21"/>
    <mergeCell ref="AL21:AO21"/>
    <mergeCell ref="AP21:AQ21"/>
    <mergeCell ref="B22:C22"/>
    <mergeCell ref="G22:I22"/>
    <mergeCell ref="K22:M22"/>
    <mergeCell ref="O22:P22"/>
    <mergeCell ref="Q22:S22"/>
    <mergeCell ref="AL16:AO16"/>
    <mergeCell ref="AP19:AQ19"/>
    <mergeCell ref="B20:L20"/>
    <mergeCell ref="M20:X20"/>
    <mergeCell ref="AD20:AH20"/>
    <mergeCell ref="AI20:AK20"/>
    <mergeCell ref="AL20:AO20"/>
    <mergeCell ref="AP20:AQ20"/>
    <mergeCell ref="AD18:AH18"/>
    <mergeCell ref="AI18:AK18"/>
    <mergeCell ref="AL18:AO18"/>
    <mergeCell ref="AP18:AQ18"/>
    <mergeCell ref="B19:L19"/>
    <mergeCell ref="M19:X19"/>
    <mergeCell ref="AB19:AC22"/>
    <mergeCell ref="AD19:AH19"/>
    <mergeCell ref="AI19:AK19"/>
    <mergeCell ref="AL19:AO19"/>
    <mergeCell ref="C18:D18"/>
    <mergeCell ref="E18:F18"/>
    <mergeCell ref="G18:L18"/>
    <mergeCell ref="M18:Q18"/>
    <mergeCell ref="R18:U18"/>
    <mergeCell ref="V18:X18"/>
    <mergeCell ref="AI14:AK14"/>
    <mergeCell ref="AL14:AO14"/>
    <mergeCell ref="AP14:AQ14"/>
    <mergeCell ref="B15:X15"/>
    <mergeCell ref="AB15:AC18"/>
    <mergeCell ref="AD15:AH15"/>
    <mergeCell ref="AI15:AK15"/>
    <mergeCell ref="AL15:AO15"/>
    <mergeCell ref="AP15:AQ15"/>
    <mergeCell ref="B16:B17"/>
    <mergeCell ref="C16:D17"/>
    <mergeCell ref="AP16:AQ16"/>
    <mergeCell ref="M17:Q17"/>
    <mergeCell ref="R17:U17"/>
    <mergeCell ref="V17:X17"/>
    <mergeCell ref="AD17:AH17"/>
    <mergeCell ref="AI17:AK17"/>
    <mergeCell ref="AL17:AO17"/>
    <mergeCell ref="AP17:AQ17"/>
    <mergeCell ref="E16:F17"/>
    <mergeCell ref="G16:L17"/>
    <mergeCell ref="M16:X16"/>
    <mergeCell ref="AD16:AH16"/>
    <mergeCell ref="AI16:AK16"/>
    <mergeCell ref="AI11:AK11"/>
    <mergeCell ref="AL11:AO11"/>
    <mergeCell ref="AP11:AQ11"/>
    <mergeCell ref="B12:F13"/>
    <mergeCell ref="G12:J13"/>
    <mergeCell ref="K12:N13"/>
    <mergeCell ref="O12:X12"/>
    <mergeCell ref="AD12:AH12"/>
    <mergeCell ref="AI12:AK12"/>
    <mergeCell ref="AL12:AO12"/>
    <mergeCell ref="AP12:AQ12"/>
    <mergeCell ref="O13:R13"/>
    <mergeCell ref="S13:U13"/>
    <mergeCell ref="V13:X13"/>
    <mergeCell ref="AD13:AH13"/>
    <mergeCell ref="AI13:AK13"/>
    <mergeCell ref="AL13:AO13"/>
    <mergeCell ref="AP13:AQ13"/>
    <mergeCell ref="AP7:AQ7"/>
    <mergeCell ref="AD8:AH8"/>
    <mergeCell ref="AI8:AK8"/>
    <mergeCell ref="AL8:AO8"/>
    <mergeCell ref="AP8:AQ8"/>
    <mergeCell ref="B9:X9"/>
    <mergeCell ref="AD9:AH9"/>
    <mergeCell ref="AI9:AK9"/>
    <mergeCell ref="AL9:AO9"/>
    <mergeCell ref="AP9:AQ9"/>
    <mergeCell ref="B7:F8"/>
    <mergeCell ref="G7:X8"/>
    <mergeCell ref="AB7:AC10"/>
    <mergeCell ref="AD7:AH7"/>
    <mergeCell ref="AI7:AK7"/>
    <mergeCell ref="AL7:AO7"/>
    <mergeCell ref="B10:X10"/>
    <mergeCell ref="AD10:AH10"/>
    <mergeCell ref="AI10:AK10"/>
    <mergeCell ref="AL10:AO10"/>
    <mergeCell ref="AP10:AQ10"/>
    <mergeCell ref="AI5:AK6"/>
    <mergeCell ref="AL5:AO6"/>
    <mergeCell ref="AP5:AQ6"/>
    <mergeCell ref="B6:X6"/>
    <mergeCell ref="B1:T1"/>
    <mergeCell ref="U1:X4"/>
    <mergeCell ref="B2:T4"/>
    <mergeCell ref="C5:D5"/>
    <mergeCell ref="E5:G5"/>
    <mergeCell ref="H5:J5"/>
    <mergeCell ref="K5:N5"/>
    <mergeCell ref="O5:R5"/>
    <mergeCell ref="S5:V5"/>
    <mergeCell ref="AB3:AR4"/>
    <mergeCell ref="AR5:AR6"/>
    <mergeCell ref="AB1:AR1"/>
    <mergeCell ref="C27:C29"/>
    <mergeCell ref="D27:D29"/>
    <mergeCell ref="C30:C32"/>
    <mergeCell ref="D30:D32"/>
    <mergeCell ref="C33:C35"/>
    <mergeCell ref="D33:D35"/>
    <mergeCell ref="W5:X5"/>
    <mergeCell ref="AB5:AC6"/>
    <mergeCell ref="AD5:AH6"/>
    <mergeCell ref="B11:X11"/>
    <mergeCell ref="AB11:AC14"/>
    <mergeCell ref="AD11:AH11"/>
    <mergeCell ref="B14:F14"/>
    <mergeCell ref="G14:J14"/>
    <mergeCell ref="K14:N14"/>
    <mergeCell ref="O14:R14"/>
    <mergeCell ref="S14:U14"/>
    <mergeCell ref="V14:X14"/>
    <mergeCell ref="AD14:AH14"/>
    <mergeCell ref="T22:U22"/>
    <mergeCell ref="V22:W22"/>
    <mergeCell ref="AD22:AH22"/>
    <mergeCell ref="B24:C24"/>
    <mergeCell ref="B23:C23"/>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'C:\Users\lorenar\Downloads\[JURIDICA.xlsx]Hoja1'!#REF!</xm:f>
          </x14:formula1>
          <xm:sqref>G14:J14</xm:sqref>
        </x14:dataValidation>
        <x14:dataValidation type="list" allowBlank="1" showInputMessage="1" showErrorMessage="1">
          <x14:formula1>
            <xm:f>'C:\Users\lorenar\Downloads\[JURIDICA.xlsx]Hoja1'!#REF!</xm:f>
          </x14:formula1>
          <xm:sqref>C18:D18 G7:X8</xm:sqref>
        </x14:dataValidation>
      </x14:dataValidation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7"/>
    <pageSetUpPr fitToPage="1"/>
  </sheetPr>
  <dimension ref="B1:AP50"/>
  <sheetViews>
    <sheetView zoomScale="80" zoomScaleNormal="80" zoomScaleSheetLayoutView="100" workbookViewId="0">
      <selection activeCell="H5" sqref="H5:J5"/>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4.75" style="23" customWidth="1"/>
    <col min="13" max="13" width="2.375" style="23" customWidth="1"/>
    <col min="14" max="14" width="13.75" style="23" customWidth="1"/>
    <col min="15" max="15" width="4.5" style="23" customWidth="1"/>
    <col min="16" max="16" width="2" style="23" customWidth="1"/>
    <col min="17" max="17" width="9.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17.5" style="23" customWidth="1"/>
    <col min="25" max="25" width="1.375" style="45" customWidth="1"/>
    <col min="26" max="26" width="3.25" style="46" customWidth="1"/>
    <col min="27" max="27" width="3.75" style="46" customWidth="1"/>
    <col min="28" max="41" width="4.625" style="46"/>
    <col min="42" max="42" width="12.75" style="23" customWidth="1"/>
    <col min="43" max="16384" width="4.625" style="23"/>
  </cols>
  <sheetData>
    <row r="1" spans="2:42" ht="20.25" customHeight="1">
      <c r="B1" s="344" t="s">
        <v>72</v>
      </c>
      <c r="C1" s="345"/>
      <c r="D1" s="345"/>
      <c r="E1" s="345"/>
      <c r="F1" s="345"/>
      <c r="G1" s="345"/>
      <c r="H1" s="345"/>
      <c r="I1" s="345"/>
      <c r="J1" s="345"/>
      <c r="K1" s="345"/>
      <c r="L1" s="345"/>
      <c r="M1" s="345"/>
      <c r="N1" s="345"/>
      <c r="O1" s="345"/>
      <c r="P1" s="345"/>
      <c r="Q1" s="345"/>
      <c r="R1" s="345"/>
      <c r="S1" s="345"/>
      <c r="T1" s="346"/>
      <c r="U1" s="356"/>
      <c r="V1" s="357"/>
      <c r="W1" s="357"/>
      <c r="X1" s="358"/>
      <c r="AB1" s="383" t="s">
        <v>374</v>
      </c>
      <c r="AC1" s="383"/>
      <c r="AD1" s="383"/>
      <c r="AE1" s="383"/>
      <c r="AF1" s="383"/>
      <c r="AG1" s="383"/>
      <c r="AH1" s="383"/>
      <c r="AI1" s="383"/>
      <c r="AJ1" s="383"/>
      <c r="AK1" s="383"/>
      <c r="AL1" s="383"/>
      <c r="AM1" s="383"/>
      <c r="AN1" s="383"/>
      <c r="AO1" s="383"/>
      <c r="AP1" s="383"/>
    </row>
    <row r="2" spans="2:42" ht="13.5" customHeight="1">
      <c r="B2" s="347" t="s">
        <v>75</v>
      </c>
      <c r="C2" s="348"/>
      <c r="D2" s="348"/>
      <c r="E2" s="348"/>
      <c r="F2" s="348"/>
      <c r="G2" s="348"/>
      <c r="H2" s="348"/>
      <c r="I2" s="348"/>
      <c r="J2" s="348"/>
      <c r="K2" s="348"/>
      <c r="L2" s="348"/>
      <c r="M2" s="348"/>
      <c r="N2" s="348"/>
      <c r="O2" s="348"/>
      <c r="P2" s="348"/>
      <c r="Q2" s="348"/>
      <c r="R2" s="348"/>
      <c r="S2" s="348"/>
      <c r="T2" s="349"/>
      <c r="U2" s="359"/>
      <c r="V2" s="360"/>
      <c r="W2" s="360"/>
      <c r="X2" s="361"/>
    </row>
    <row r="3" spans="2:42" ht="13.5" customHeight="1">
      <c r="B3" s="350"/>
      <c r="C3" s="351"/>
      <c r="D3" s="351"/>
      <c r="E3" s="351"/>
      <c r="F3" s="351"/>
      <c r="G3" s="351"/>
      <c r="H3" s="351"/>
      <c r="I3" s="351"/>
      <c r="J3" s="351"/>
      <c r="K3" s="351"/>
      <c r="L3" s="351"/>
      <c r="M3" s="351"/>
      <c r="N3" s="351"/>
      <c r="O3" s="351"/>
      <c r="P3" s="351"/>
      <c r="Q3" s="351"/>
      <c r="R3" s="351"/>
      <c r="S3" s="351"/>
      <c r="T3" s="352"/>
      <c r="U3" s="359"/>
      <c r="V3" s="360"/>
      <c r="W3" s="360"/>
      <c r="X3" s="361"/>
      <c r="AB3" s="372" t="s">
        <v>450</v>
      </c>
      <c r="AC3" s="372"/>
      <c r="AD3" s="372"/>
      <c r="AE3" s="372"/>
      <c r="AF3" s="372"/>
      <c r="AG3" s="372"/>
      <c r="AH3" s="372"/>
      <c r="AI3" s="372"/>
      <c r="AJ3" s="372"/>
      <c r="AK3" s="372"/>
      <c r="AL3" s="372"/>
      <c r="AM3" s="372"/>
      <c r="AN3" s="372"/>
      <c r="AO3" s="372"/>
      <c r="AP3" s="372"/>
    </row>
    <row r="4" spans="2:42" ht="13.5" customHeight="1">
      <c r="B4" s="353"/>
      <c r="C4" s="354"/>
      <c r="D4" s="354"/>
      <c r="E4" s="354"/>
      <c r="F4" s="354"/>
      <c r="G4" s="354"/>
      <c r="H4" s="354"/>
      <c r="I4" s="354"/>
      <c r="J4" s="354"/>
      <c r="K4" s="354"/>
      <c r="L4" s="354"/>
      <c r="M4" s="354"/>
      <c r="N4" s="354"/>
      <c r="O4" s="354"/>
      <c r="P4" s="354"/>
      <c r="Q4" s="354"/>
      <c r="R4" s="354"/>
      <c r="S4" s="354"/>
      <c r="T4" s="355"/>
      <c r="U4" s="362"/>
      <c r="V4" s="363"/>
      <c r="W4" s="363"/>
      <c r="X4" s="364"/>
      <c r="AB4" s="372"/>
      <c r="AC4" s="372"/>
      <c r="AD4" s="372"/>
      <c r="AE4" s="372"/>
      <c r="AF4" s="372"/>
      <c r="AG4" s="372"/>
      <c r="AH4" s="372"/>
      <c r="AI4" s="372"/>
      <c r="AJ4" s="372"/>
      <c r="AK4" s="372"/>
      <c r="AL4" s="372"/>
      <c r="AM4" s="372"/>
      <c r="AN4" s="372"/>
      <c r="AO4" s="372"/>
      <c r="AP4" s="372"/>
    </row>
    <row r="5" spans="2:42" s="41" customFormat="1" ht="14.25" customHeight="1">
      <c r="B5" s="163" t="s">
        <v>0</v>
      </c>
      <c r="C5" s="336" t="s">
        <v>444</v>
      </c>
      <c r="D5" s="336"/>
      <c r="E5" s="337" t="s">
        <v>1</v>
      </c>
      <c r="F5" s="337"/>
      <c r="G5" s="337"/>
      <c r="H5" s="338" t="s">
        <v>441</v>
      </c>
      <c r="I5" s="338"/>
      <c r="J5" s="338"/>
      <c r="K5" s="337" t="s">
        <v>2</v>
      </c>
      <c r="L5" s="337"/>
      <c r="M5" s="337"/>
      <c r="N5" s="337"/>
      <c r="O5" s="336" t="s">
        <v>442</v>
      </c>
      <c r="P5" s="336"/>
      <c r="Q5" s="336"/>
      <c r="R5" s="336"/>
      <c r="S5" s="339" t="s">
        <v>3</v>
      </c>
      <c r="T5" s="340"/>
      <c r="U5" s="340"/>
      <c r="V5" s="341"/>
      <c r="W5" s="342" t="s">
        <v>120</v>
      </c>
      <c r="X5" s="343"/>
      <c r="Y5" s="47"/>
      <c r="Z5" s="48"/>
      <c r="AA5" s="48"/>
      <c r="AB5" s="380" t="s">
        <v>143</v>
      </c>
      <c r="AC5" s="380"/>
      <c r="AD5" s="380" t="s">
        <v>144</v>
      </c>
      <c r="AE5" s="380"/>
      <c r="AF5" s="380"/>
      <c r="AG5" s="380"/>
      <c r="AH5" s="380"/>
      <c r="AI5" s="380" t="s">
        <v>404</v>
      </c>
      <c r="AJ5" s="380"/>
      <c r="AK5" s="380"/>
      <c r="AL5" s="380" t="s">
        <v>403</v>
      </c>
      <c r="AM5" s="380"/>
      <c r="AN5" s="380"/>
      <c r="AO5" s="380"/>
      <c r="AP5" s="373" t="s">
        <v>150</v>
      </c>
    </row>
    <row r="6" spans="2:42" ht="9" customHeight="1">
      <c r="B6" s="275"/>
      <c r="C6" s="275"/>
      <c r="D6" s="275"/>
      <c r="E6" s="275"/>
      <c r="F6" s="275"/>
      <c r="G6" s="275"/>
      <c r="H6" s="275"/>
      <c r="I6" s="275"/>
      <c r="J6" s="275"/>
      <c r="K6" s="275"/>
      <c r="L6" s="275"/>
      <c r="M6" s="275"/>
      <c r="N6" s="275"/>
      <c r="O6" s="275"/>
      <c r="P6" s="275"/>
      <c r="Q6" s="275"/>
      <c r="R6" s="275"/>
      <c r="S6" s="275"/>
      <c r="T6" s="275"/>
      <c r="U6" s="275"/>
      <c r="V6" s="275"/>
      <c r="W6" s="275"/>
      <c r="X6" s="275"/>
      <c r="AB6" s="380"/>
      <c r="AC6" s="380"/>
      <c r="AD6" s="380"/>
      <c r="AE6" s="380"/>
      <c r="AF6" s="380"/>
      <c r="AG6" s="380"/>
      <c r="AH6" s="380"/>
      <c r="AI6" s="380"/>
      <c r="AJ6" s="380"/>
      <c r="AK6" s="380"/>
      <c r="AL6" s="380"/>
      <c r="AM6" s="380"/>
      <c r="AN6" s="380"/>
      <c r="AO6" s="380"/>
      <c r="AP6" s="373"/>
    </row>
    <row r="7" spans="2:42" ht="14.25" customHeight="1">
      <c r="B7" s="287" t="s">
        <v>76</v>
      </c>
      <c r="C7" s="288"/>
      <c r="D7" s="288"/>
      <c r="E7" s="288"/>
      <c r="F7" s="289"/>
      <c r="G7" s="293" t="s">
        <v>91</v>
      </c>
      <c r="H7" s="294"/>
      <c r="I7" s="294"/>
      <c r="J7" s="294"/>
      <c r="K7" s="294"/>
      <c r="L7" s="294"/>
      <c r="M7" s="294"/>
      <c r="N7" s="294"/>
      <c r="O7" s="294"/>
      <c r="P7" s="294"/>
      <c r="Q7" s="294"/>
      <c r="R7" s="294"/>
      <c r="S7" s="294"/>
      <c r="T7" s="294"/>
      <c r="U7" s="294"/>
      <c r="V7" s="294"/>
      <c r="W7" s="294"/>
      <c r="X7" s="295"/>
      <c r="AB7" s="375">
        <v>2029</v>
      </c>
      <c r="AC7" s="375"/>
      <c r="AD7" s="376" t="s">
        <v>445</v>
      </c>
      <c r="AE7" s="376"/>
      <c r="AF7" s="376"/>
      <c r="AG7" s="376"/>
      <c r="AH7" s="376"/>
      <c r="AI7" s="400"/>
      <c r="AJ7" s="401"/>
      <c r="AK7" s="402"/>
      <c r="AL7" s="400"/>
      <c r="AM7" s="401"/>
      <c r="AN7" s="401"/>
      <c r="AO7" s="402"/>
      <c r="AP7" s="384" t="e">
        <f>((AL7)/(AI7))*(100)</f>
        <v>#DIV/0!</v>
      </c>
    </row>
    <row r="8" spans="2:42" ht="14.25" customHeight="1">
      <c r="B8" s="290"/>
      <c r="C8" s="291"/>
      <c r="D8" s="291"/>
      <c r="E8" s="291"/>
      <c r="F8" s="292"/>
      <c r="G8" s="296"/>
      <c r="H8" s="297"/>
      <c r="I8" s="297"/>
      <c r="J8" s="297"/>
      <c r="K8" s="297"/>
      <c r="L8" s="297"/>
      <c r="M8" s="297"/>
      <c r="N8" s="297"/>
      <c r="O8" s="297"/>
      <c r="P8" s="297"/>
      <c r="Q8" s="297"/>
      <c r="R8" s="297"/>
      <c r="S8" s="297"/>
      <c r="T8" s="297"/>
      <c r="U8" s="297"/>
      <c r="V8" s="297"/>
      <c r="W8" s="297"/>
      <c r="X8" s="298"/>
      <c r="AB8" s="375"/>
      <c r="AC8" s="375"/>
      <c r="AD8" s="376" t="s">
        <v>446</v>
      </c>
      <c r="AE8" s="376"/>
      <c r="AF8" s="376"/>
      <c r="AG8" s="376"/>
      <c r="AH8" s="376"/>
      <c r="AI8" s="403"/>
      <c r="AJ8" s="404"/>
      <c r="AK8" s="405"/>
      <c r="AL8" s="403"/>
      <c r="AM8" s="404"/>
      <c r="AN8" s="404"/>
      <c r="AO8" s="405"/>
      <c r="AP8" s="384"/>
    </row>
    <row r="9" spans="2:42" ht="19.149999999999999" customHeight="1">
      <c r="B9" s="281" t="s">
        <v>49</v>
      </c>
      <c r="C9" s="282"/>
      <c r="D9" s="282"/>
      <c r="E9" s="282"/>
      <c r="F9" s="282"/>
      <c r="G9" s="282"/>
      <c r="H9" s="282"/>
      <c r="I9" s="282"/>
      <c r="J9" s="282"/>
      <c r="K9" s="282"/>
      <c r="L9" s="282"/>
      <c r="M9" s="282"/>
      <c r="N9" s="282"/>
      <c r="O9" s="282"/>
      <c r="P9" s="282"/>
      <c r="Q9" s="282"/>
      <c r="R9" s="282"/>
      <c r="S9" s="282"/>
      <c r="T9" s="282"/>
      <c r="U9" s="282"/>
      <c r="V9" s="282"/>
      <c r="W9" s="282"/>
      <c r="X9" s="283"/>
      <c r="AB9" s="375"/>
      <c r="AC9" s="375"/>
      <c r="AD9" s="376" t="s">
        <v>447</v>
      </c>
      <c r="AE9" s="376"/>
      <c r="AF9" s="376"/>
      <c r="AG9" s="376"/>
      <c r="AH9" s="376"/>
      <c r="AI9" s="403"/>
      <c r="AJ9" s="404"/>
      <c r="AK9" s="405"/>
      <c r="AL9" s="403"/>
      <c r="AM9" s="404"/>
      <c r="AN9" s="404"/>
      <c r="AO9" s="405"/>
      <c r="AP9" s="384"/>
    </row>
    <row r="10" spans="2:42" ht="15" customHeight="1">
      <c r="B10" s="268" t="s">
        <v>4</v>
      </c>
      <c r="C10" s="269"/>
      <c r="D10" s="269"/>
      <c r="E10" s="269"/>
      <c r="F10" s="269"/>
      <c r="G10" s="269"/>
      <c r="H10" s="269"/>
      <c r="I10" s="269"/>
      <c r="J10" s="269"/>
      <c r="K10" s="269"/>
      <c r="L10" s="269"/>
      <c r="M10" s="269"/>
      <c r="N10" s="269"/>
      <c r="O10" s="269"/>
      <c r="P10" s="269"/>
      <c r="Q10" s="269"/>
      <c r="R10" s="269"/>
      <c r="S10" s="269"/>
      <c r="T10" s="269"/>
      <c r="U10" s="269"/>
      <c r="V10" s="269"/>
      <c r="W10" s="269"/>
      <c r="X10" s="269"/>
      <c r="AB10" s="375"/>
      <c r="AC10" s="375"/>
      <c r="AD10" s="376" t="s">
        <v>448</v>
      </c>
      <c r="AE10" s="376"/>
      <c r="AF10" s="376"/>
      <c r="AG10" s="376"/>
      <c r="AH10" s="376"/>
      <c r="AI10" s="406"/>
      <c r="AJ10" s="407"/>
      <c r="AK10" s="408"/>
      <c r="AL10" s="406"/>
      <c r="AM10" s="407"/>
      <c r="AN10" s="407"/>
      <c r="AO10" s="408"/>
      <c r="AP10" s="384"/>
    </row>
    <row r="11" spans="2:42" ht="38.25" customHeight="1">
      <c r="B11" s="280" t="s">
        <v>393</v>
      </c>
      <c r="C11" s="280"/>
      <c r="D11" s="280"/>
      <c r="E11" s="280"/>
      <c r="F11" s="280"/>
      <c r="G11" s="280"/>
      <c r="H11" s="280"/>
      <c r="I11" s="280"/>
      <c r="J11" s="280"/>
      <c r="K11" s="280"/>
      <c r="L11" s="280"/>
      <c r="M11" s="280"/>
      <c r="N11" s="280"/>
      <c r="O11" s="280"/>
      <c r="P11" s="280"/>
      <c r="Q11" s="280"/>
      <c r="R11" s="280"/>
      <c r="S11" s="280"/>
      <c r="T11" s="280"/>
      <c r="U11" s="280"/>
      <c r="V11" s="280"/>
      <c r="W11" s="280"/>
      <c r="X11" s="280"/>
      <c r="AB11" s="374">
        <v>2020</v>
      </c>
      <c r="AC11" s="374"/>
      <c r="AD11" s="377" t="s">
        <v>131</v>
      </c>
      <c r="AE11" s="377"/>
      <c r="AF11" s="377"/>
      <c r="AG11" s="377"/>
      <c r="AH11" s="377"/>
      <c r="AI11" s="381"/>
      <c r="AJ11" s="381"/>
      <c r="AK11" s="381"/>
      <c r="AL11" s="381"/>
      <c r="AM11" s="381"/>
      <c r="AN11" s="381"/>
      <c r="AO11" s="381"/>
      <c r="AP11" s="385" t="e">
        <f>((AL11)/(AI11))*(100)</f>
        <v>#DIV/0!</v>
      </c>
    </row>
    <row r="12" spans="2:42" ht="12.75">
      <c r="B12" s="262" t="s">
        <v>56</v>
      </c>
      <c r="C12" s="263"/>
      <c r="D12" s="263"/>
      <c r="E12" s="263"/>
      <c r="F12" s="264"/>
      <c r="G12" s="262" t="s">
        <v>48</v>
      </c>
      <c r="H12" s="263"/>
      <c r="I12" s="263"/>
      <c r="J12" s="264"/>
      <c r="K12" s="262" t="s">
        <v>5</v>
      </c>
      <c r="L12" s="263"/>
      <c r="M12" s="263"/>
      <c r="N12" s="264"/>
      <c r="O12" s="268" t="s">
        <v>6</v>
      </c>
      <c r="P12" s="269"/>
      <c r="Q12" s="269"/>
      <c r="R12" s="269"/>
      <c r="S12" s="269"/>
      <c r="T12" s="269"/>
      <c r="U12" s="269"/>
      <c r="V12" s="269"/>
      <c r="W12" s="269"/>
      <c r="X12" s="270"/>
      <c r="Y12" s="49"/>
      <c r="Z12" s="50"/>
      <c r="AA12" s="50"/>
      <c r="AB12" s="374"/>
      <c r="AC12" s="374"/>
      <c r="AD12" s="377" t="s">
        <v>132</v>
      </c>
      <c r="AE12" s="377"/>
      <c r="AF12" s="377"/>
      <c r="AG12" s="377"/>
      <c r="AH12" s="377"/>
      <c r="AI12" s="381"/>
      <c r="AJ12" s="381"/>
      <c r="AK12" s="381"/>
      <c r="AL12" s="381"/>
      <c r="AM12" s="381"/>
      <c r="AN12" s="381"/>
      <c r="AO12" s="381"/>
      <c r="AP12" s="385"/>
    </row>
    <row r="13" spans="2:42" ht="25.5" customHeight="1">
      <c r="B13" s="265"/>
      <c r="C13" s="266"/>
      <c r="D13" s="266"/>
      <c r="E13" s="266"/>
      <c r="F13" s="267"/>
      <c r="G13" s="265"/>
      <c r="H13" s="266"/>
      <c r="I13" s="266"/>
      <c r="J13" s="267"/>
      <c r="K13" s="265"/>
      <c r="L13" s="266"/>
      <c r="M13" s="266"/>
      <c r="N13" s="267"/>
      <c r="O13" s="268" t="s">
        <v>55</v>
      </c>
      <c r="P13" s="269"/>
      <c r="Q13" s="269"/>
      <c r="R13" s="270"/>
      <c r="S13" s="268" t="s">
        <v>54</v>
      </c>
      <c r="T13" s="269"/>
      <c r="U13" s="270"/>
      <c r="V13" s="268" t="s">
        <v>53</v>
      </c>
      <c r="W13" s="269"/>
      <c r="X13" s="270"/>
      <c r="Y13" s="49"/>
      <c r="Z13" s="50"/>
      <c r="AA13" s="50"/>
      <c r="AB13" s="374"/>
      <c r="AC13" s="374"/>
      <c r="AD13" s="377" t="s">
        <v>133</v>
      </c>
      <c r="AE13" s="377"/>
      <c r="AF13" s="377"/>
      <c r="AG13" s="377"/>
      <c r="AH13" s="377"/>
      <c r="AI13" s="381"/>
      <c r="AJ13" s="381"/>
      <c r="AK13" s="381"/>
      <c r="AL13" s="381"/>
      <c r="AM13" s="381"/>
      <c r="AN13" s="381"/>
      <c r="AO13" s="381"/>
      <c r="AP13" s="385"/>
    </row>
    <row r="14" spans="2:42" ht="78" customHeight="1">
      <c r="B14" s="276" t="s">
        <v>394</v>
      </c>
      <c r="C14" s="276"/>
      <c r="D14" s="276"/>
      <c r="E14" s="276"/>
      <c r="F14" s="276"/>
      <c r="G14" s="416" t="s">
        <v>405</v>
      </c>
      <c r="H14" s="417"/>
      <c r="I14" s="417"/>
      <c r="J14" s="418"/>
      <c r="K14" s="261" t="s">
        <v>401</v>
      </c>
      <c r="L14" s="261"/>
      <c r="M14" s="261"/>
      <c r="N14" s="261"/>
      <c r="O14" s="277">
        <v>0.3</v>
      </c>
      <c r="P14" s="278"/>
      <c r="Q14" s="278"/>
      <c r="R14" s="279"/>
      <c r="S14" s="329">
        <v>44561</v>
      </c>
      <c r="T14" s="330"/>
      <c r="U14" s="331"/>
      <c r="V14" s="332">
        <v>2021</v>
      </c>
      <c r="W14" s="332"/>
      <c r="X14" s="332"/>
      <c r="AB14" s="374"/>
      <c r="AC14" s="374"/>
      <c r="AD14" s="377" t="s">
        <v>134</v>
      </c>
      <c r="AE14" s="377"/>
      <c r="AF14" s="377"/>
      <c r="AG14" s="377"/>
      <c r="AH14" s="377"/>
      <c r="AI14" s="419"/>
      <c r="AJ14" s="419"/>
      <c r="AK14" s="419"/>
      <c r="AL14" s="419"/>
      <c r="AM14" s="419"/>
      <c r="AN14" s="419"/>
      <c r="AO14" s="419"/>
      <c r="AP14" s="385"/>
    </row>
    <row r="15" spans="2:42" ht="18" customHeight="1">
      <c r="B15" s="281" t="s">
        <v>7</v>
      </c>
      <c r="C15" s="282"/>
      <c r="D15" s="282"/>
      <c r="E15" s="282"/>
      <c r="F15" s="282"/>
      <c r="G15" s="282"/>
      <c r="H15" s="282"/>
      <c r="I15" s="282"/>
      <c r="J15" s="282"/>
      <c r="K15" s="282"/>
      <c r="L15" s="282"/>
      <c r="M15" s="282"/>
      <c r="N15" s="282"/>
      <c r="O15" s="282"/>
      <c r="P15" s="282"/>
      <c r="Q15" s="282"/>
      <c r="R15" s="282"/>
      <c r="S15" s="282"/>
      <c r="T15" s="282"/>
      <c r="U15" s="282"/>
      <c r="V15" s="282"/>
      <c r="W15" s="282"/>
      <c r="X15" s="283"/>
      <c r="Z15" s="46" t="s">
        <v>51</v>
      </c>
      <c r="AB15" s="431">
        <v>2021</v>
      </c>
      <c r="AC15" s="432"/>
      <c r="AD15" s="413" t="s">
        <v>135</v>
      </c>
      <c r="AE15" s="414"/>
      <c r="AF15" s="414"/>
      <c r="AG15" s="414"/>
      <c r="AH15" s="415"/>
      <c r="AI15" s="410"/>
      <c r="AJ15" s="411"/>
      <c r="AK15" s="412"/>
      <c r="AL15" s="410"/>
      <c r="AM15" s="411"/>
      <c r="AN15" s="411"/>
      <c r="AO15" s="412"/>
      <c r="AP15" s="384" t="e">
        <f>((AL15)/(AI15))*(100)</f>
        <v>#DIV/0!</v>
      </c>
    </row>
    <row r="16" spans="2:42" ht="12.75" customHeight="1">
      <c r="B16" s="271" t="s">
        <v>52</v>
      </c>
      <c r="C16" s="262" t="s">
        <v>8</v>
      </c>
      <c r="D16" s="264"/>
      <c r="E16" s="262" t="s">
        <v>115</v>
      </c>
      <c r="F16" s="264"/>
      <c r="G16" s="262" t="s">
        <v>109</v>
      </c>
      <c r="H16" s="263"/>
      <c r="I16" s="263"/>
      <c r="J16" s="263"/>
      <c r="K16" s="263"/>
      <c r="L16" s="264"/>
      <c r="M16" s="274" t="s">
        <v>116</v>
      </c>
      <c r="N16" s="274"/>
      <c r="O16" s="274"/>
      <c r="P16" s="274"/>
      <c r="Q16" s="274"/>
      <c r="R16" s="274"/>
      <c r="S16" s="274"/>
      <c r="T16" s="274"/>
      <c r="U16" s="274"/>
      <c r="V16" s="274"/>
      <c r="W16" s="274"/>
      <c r="X16" s="274"/>
      <c r="AB16" s="433"/>
      <c r="AC16" s="434"/>
      <c r="AD16" s="413" t="s">
        <v>136</v>
      </c>
      <c r="AE16" s="414"/>
      <c r="AF16" s="414"/>
      <c r="AG16" s="414"/>
      <c r="AH16" s="415"/>
      <c r="AI16" s="410"/>
      <c r="AJ16" s="411"/>
      <c r="AK16" s="412"/>
      <c r="AL16" s="410"/>
      <c r="AM16" s="411"/>
      <c r="AN16" s="411"/>
      <c r="AO16" s="412"/>
      <c r="AP16" s="384"/>
    </row>
    <row r="17" spans="2:42" ht="12.75" customHeight="1">
      <c r="B17" s="272"/>
      <c r="C17" s="265"/>
      <c r="D17" s="267"/>
      <c r="E17" s="265"/>
      <c r="F17" s="267"/>
      <c r="G17" s="265"/>
      <c r="H17" s="266"/>
      <c r="I17" s="266"/>
      <c r="J17" s="266"/>
      <c r="K17" s="266"/>
      <c r="L17" s="267"/>
      <c r="M17" s="273" t="s">
        <v>397</v>
      </c>
      <c r="N17" s="273"/>
      <c r="O17" s="269" t="s">
        <v>396</v>
      </c>
      <c r="P17" s="269"/>
      <c r="Q17" s="270"/>
      <c r="R17" s="268" t="s">
        <v>122</v>
      </c>
      <c r="S17" s="269"/>
      <c r="T17" s="269"/>
      <c r="U17" s="269"/>
      <c r="V17" s="273" t="s">
        <v>117</v>
      </c>
      <c r="W17" s="273"/>
      <c r="X17" s="273"/>
      <c r="AB17" s="433"/>
      <c r="AC17" s="434"/>
      <c r="AD17" s="413" t="s">
        <v>137</v>
      </c>
      <c r="AE17" s="414"/>
      <c r="AF17" s="414"/>
      <c r="AG17" s="414"/>
      <c r="AH17" s="415"/>
      <c r="AI17" s="410"/>
      <c r="AJ17" s="411"/>
      <c r="AK17" s="412"/>
      <c r="AL17" s="410"/>
      <c r="AM17" s="411"/>
      <c r="AN17" s="411"/>
      <c r="AO17" s="412"/>
      <c r="AP17" s="384"/>
    </row>
    <row r="18" spans="2:42" ht="28.5" customHeight="1">
      <c r="B18" s="164" t="s">
        <v>188</v>
      </c>
      <c r="C18" s="439" t="s">
        <v>402</v>
      </c>
      <c r="D18" s="439"/>
      <c r="E18" s="261" t="s">
        <v>395</v>
      </c>
      <c r="F18" s="261"/>
      <c r="G18" s="276" t="s">
        <v>265</v>
      </c>
      <c r="H18" s="276"/>
      <c r="I18" s="276"/>
      <c r="J18" s="276"/>
      <c r="K18" s="276"/>
      <c r="L18" s="276"/>
      <c r="M18" s="420" t="s">
        <v>398</v>
      </c>
      <c r="N18" s="421"/>
      <c r="O18" s="422" t="s">
        <v>399</v>
      </c>
      <c r="P18" s="423"/>
      <c r="Q18" s="424"/>
      <c r="R18" s="334" t="s">
        <v>400</v>
      </c>
      <c r="S18" s="334"/>
      <c r="T18" s="334"/>
      <c r="U18" s="334"/>
      <c r="V18" s="335" t="s">
        <v>395</v>
      </c>
      <c r="W18" s="335"/>
      <c r="X18" s="335"/>
      <c r="AB18" s="435"/>
      <c r="AC18" s="436"/>
      <c r="AD18" s="413" t="s">
        <v>138</v>
      </c>
      <c r="AE18" s="414"/>
      <c r="AF18" s="414"/>
      <c r="AG18" s="414"/>
      <c r="AH18" s="415"/>
      <c r="AI18" s="410"/>
      <c r="AJ18" s="411"/>
      <c r="AK18" s="412"/>
      <c r="AL18" s="410"/>
      <c r="AM18" s="411"/>
      <c r="AN18" s="411"/>
      <c r="AO18" s="412"/>
      <c r="AP18" s="384"/>
    </row>
    <row r="19" spans="2:42" ht="25.15" customHeight="1">
      <c r="B19" s="268" t="s">
        <v>9</v>
      </c>
      <c r="C19" s="269"/>
      <c r="D19" s="269"/>
      <c r="E19" s="269"/>
      <c r="F19" s="269"/>
      <c r="G19" s="269"/>
      <c r="H19" s="269"/>
      <c r="I19" s="269"/>
      <c r="J19" s="269"/>
      <c r="K19" s="269"/>
      <c r="L19" s="270"/>
      <c r="M19" s="268" t="s">
        <v>10</v>
      </c>
      <c r="N19" s="269"/>
      <c r="O19" s="269"/>
      <c r="P19" s="269"/>
      <c r="Q19" s="269"/>
      <c r="R19" s="269"/>
      <c r="S19" s="269"/>
      <c r="T19" s="269"/>
      <c r="U19" s="269"/>
      <c r="V19" s="269"/>
      <c r="W19" s="269"/>
      <c r="X19" s="270"/>
      <c r="AB19" s="374">
        <v>2022</v>
      </c>
      <c r="AC19" s="374"/>
      <c r="AD19" s="377" t="s">
        <v>139</v>
      </c>
      <c r="AE19" s="377"/>
      <c r="AF19" s="377"/>
      <c r="AG19" s="377"/>
      <c r="AH19" s="377"/>
      <c r="AI19" s="425"/>
      <c r="AJ19" s="426"/>
      <c r="AK19" s="427"/>
      <c r="AL19" s="425"/>
      <c r="AM19" s="426"/>
      <c r="AN19" s="426"/>
      <c r="AO19" s="427"/>
      <c r="AP19" s="385" t="e">
        <f>((AL19)/(AI19))*(100)</f>
        <v>#DIV/0!</v>
      </c>
    </row>
    <row r="20" spans="2:42" ht="45.4" customHeight="1">
      <c r="B20" s="259" t="s">
        <v>266</v>
      </c>
      <c r="C20" s="286"/>
      <c r="D20" s="286"/>
      <c r="E20" s="286"/>
      <c r="F20" s="286"/>
      <c r="G20" s="286"/>
      <c r="H20" s="286"/>
      <c r="I20" s="286"/>
      <c r="J20" s="286"/>
      <c r="K20" s="286"/>
      <c r="L20" s="260"/>
      <c r="M20" s="259"/>
      <c r="N20" s="286"/>
      <c r="O20" s="286"/>
      <c r="P20" s="286"/>
      <c r="Q20" s="286"/>
      <c r="R20" s="286"/>
      <c r="S20" s="286"/>
      <c r="T20" s="286"/>
      <c r="U20" s="286"/>
      <c r="V20" s="286"/>
      <c r="W20" s="286"/>
      <c r="X20" s="260"/>
      <c r="AA20" s="51"/>
      <c r="AB20" s="374"/>
      <c r="AC20" s="374"/>
      <c r="AD20" s="377" t="s">
        <v>140</v>
      </c>
      <c r="AE20" s="377"/>
      <c r="AF20" s="377"/>
      <c r="AG20" s="377"/>
      <c r="AH20" s="377"/>
      <c r="AI20" s="425"/>
      <c r="AJ20" s="426"/>
      <c r="AK20" s="427"/>
      <c r="AL20" s="425"/>
      <c r="AM20" s="426"/>
      <c r="AN20" s="426"/>
      <c r="AO20" s="427"/>
      <c r="AP20" s="385"/>
    </row>
    <row r="21" spans="2:42" ht="18.95" customHeight="1">
      <c r="B21" s="281" t="s">
        <v>11</v>
      </c>
      <c r="C21" s="282"/>
      <c r="D21" s="282"/>
      <c r="E21" s="282"/>
      <c r="F21" s="282"/>
      <c r="G21" s="282"/>
      <c r="H21" s="282"/>
      <c r="I21" s="282"/>
      <c r="J21" s="282"/>
      <c r="K21" s="282"/>
      <c r="L21" s="282"/>
      <c r="M21" s="282"/>
      <c r="N21" s="282"/>
      <c r="O21" s="282"/>
      <c r="P21" s="282"/>
      <c r="Q21" s="282"/>
      <c r="R21" s="282"/>
      <c r="S21" s="282"/>
      <c r="T21" s="282"/>
      <c r="U21" s="282"/>
      <c r="V21" s="282"/>
      <c r="W21" s="282"/>
      <c r="X21" s="283"/>
      <c r="AB21" s="374"/>
      <c r="AC21" s="374"/>
      <c r="AD21" s="377" t="s">
        <v>141</v>
      </c>
      <c r="AE21" s="377"/>
      <c r="AF21" s="377"/>
      <c r="AG21" s="377"/>
      <c r="AH21" s="377"/>
      <c r="AI21" s="425"/>
      <c r="AJ21" s="426"/>
      <c r="AK21" s="427"/>
      <c r="AL21" s="425"/>
      <c r="AM21" s="426"/>
      <c r="AN21" s="426"/>
      <c r="AO21" s="427"/>
      <c r="AP21" s="385"/>
    </row>
    <row r="22" spans="2:42" ht="18.95" customHeight="1">
      <c r="B22" s="284" t="s">
        <v>12</v>
      </c>
      <c r="C22" s="284"/>
      <c r="D22" s="165" t="s">
        <v>13</v>
      </c>
      <c r="E22" s="165" t="s">
        <v>14</v>
      </c>
      <c r="F22" s="165" t="s">
        <v>15</v>
      </c>
      <c r="G22" s="285" t="s">
        <v>16</v>
      </c>
      <c r="H22" s="285"/>
      <c r="I22" s="285"/>
      <c r="J22" s="165" t="s">
        <v>17</v>
      </c>
      <c r="K22" s="285" t="s">
        <v>18</v>
      </c>
      <c r="L22" s="285"/>
      <c r="M22" s="285"/>
      <c r="N22" s="165" t="s">
        <v>19</v>
      </c>
      <c r="O22" s="285" t="s">
        <v>20</v>
      </c>
      <c r="P22" s="285"/>
      <c r="Q22" s="285" t="s">
        <v>21</v>
      </c>
      <c r="R22" s="285"/>
      <c r="S22" s="285"/>
      <c r="T22" s="285" t="s">
        <v>22</v>
      </c>
      <c r="U22" s="285"/>
      <c r="V22" s="285" t="s">
        <v>23</v>
      </c>
      <c r="W22" s="285"/>
      <c r="X22" s="165" t="s">
        <v>24</v>
      </c>
      <c r="AB22" s="374"/>
      <c r="AC22" s="374"/>
      <c r="AD22" s="377" t="s">
        <v>142</v>
      </c>
      <c r="AE22" s="377"/>
      <c r="AF22" s="377"/>
      <c r="AG22" s="377"/>
      <c r="AH22" s="377"/>
      <c r="AI22" s="425"/>
      <c r="AJ22" s="426"/>
      <c r="AK22" s="427"/>
      <c r="AL22" s="425"/>
      <c r="AM22" s="426"/>
      <c r="AN22" s="426"/>
      <c r="AO22" s="427"/>
      <c r="AP22" s="385"/>
    </row>
    <row r="23" spans="2:42" ht="18.95" customHeight="1">
      <c r="B23" s="284" t="s">
        <v>25</v>
      </c>
      <c r="C23" s="284"/>
      <c r="D23" s="368">
        <f>AL15</f>
        <v>0</v>
      </c>
      <c r="E23" s="437"/>
      <c r="F23" s="437"/>
      <c r="G23" s="437"/>
      <c r="H23" s="437"/>
      <c r="I23" s="437"/>
      <c r="J23" s="437"/>
      <c r="K23" s="437"/>
      <c r="L23" s="437"/>
      <c r="M23" s="437"/>
      <c r="N23" s="437"/>
      <c r="O23" s="437"/>
      <c r="P23" s="437"/>
      <c r="Q23" s="437"/>
      <c r="R23" s="437"/>
      <c r="S23" s="437"/>
      <c r="T23" s="437"/>
      <c r="U23" s="437"/>
      <c r="V23" s="437"/>
      <c r="W23" s="437"/>
      <c r="X23" s="438"/>
      <c r="Z23" s="52"/>
      <c r="AA23" s="52"/>
    </row>
    <row r="24" spans="2:42" ht="18.95" customHeight="1">
      <c r="B24" s="284" t="s">
        <v>26</v>
      </c>
      <c r="C24" s="284"/>
      <c r="D24" s="368">
        <f>AI15</f>
        <v>0</v>
      </c>
      <c r="E24" s="437"/>
      <c r="F24" s="437"/>
      <c r="G24" s="437"/>
      <c r="H24" s="437"/>
      <c r="I24" s="437"/>
      <c r="J24" s="437"/>
      <c r="K24" s="437"/>
      <c r="L24" s="437"/>
      <c r="M24" s="437"/>
      <c r="N24" s="437"/>
      <c r="O24" s="437"/>
      <c r="P24" s="437"/>
      <c r="Q24" s="437"/>
      <c r="R24" s="437"/>
      <c r="S24" s="437"/>
      <c r="T24" s="437"/>
      <c r="U24" s="437"/>
      <c r="V24" s="437"/>
      <c r="W24" s="437"/>
      <c r="X24" s="438"/>
      <c r="Y24" s="53"/>
    </row>
    <row r="25" spans="2:42" ht="19.7" customHeight="1">
      <c r="B25" s="281" t="s">
        <v>47</v>
      </c>
      <c r="C25" s="282"/>
      <c r="D25" s="282"/>
      <c r="E25" s="282"/>
      <c r="F25" s="282"/>
      <c r="G25" s="282"/>
      <c r="H25" s="282"/>
      <c r="I25" s="282"/>
      <c r="J25" s="282"/>
      <c r="K25" s="282"/>
      <c r="L25" s="282"/>
      <c r="M25" s="282"/>
      <c r="N25" s="282"/>
      <c r="O25" s="282"/>
      <c r="P25" s="282"/>
      <c r="Q25" s="282"/>
      <c r="R25" s="282"/>
      <c r="S25" s="282"/>
      <c r="T25" s="282"/>
      <c r="U25" s="282"/>
      <c r="V25" s="282"/>
      <c r="W25" s="282"/>
      <c r="X25" s="283"/>
    </row>
    <row r="26" spans="2:42" ht="25.5">
      <c r="B26" s="165" t="s">
        <v>27</v>
      </c>
      <c r="C26" s="165" t="s">
        <v>28</v>
      </c>
      <c r="D26" s="165" t="s">
        <v>29</v>
      </c>
      <c r="E26" s="165" t="s">
        <v>30</v>
      </c>
      <c r="F26" s="27"/>
      <c r="G26" s="27"/>
      <c r="H26" s="299"/>
      <c r="I26" s="299"/>
      <c r="J26" s="299"/>
      <c r="K26" s="299"/>
      <c r="L26" s="299"/>
      <c r="M26" s="299"/>
      <c r="N26" s="299"/>
      <c r="O26" s="299"/>
      <c r="P26" s="299"/>
      <c r="Q26" s="299"/>
      <c r="R26" s="299"/>
      <c r="S26" s="301"/>
      <c r="T26" s="301"/>
      <c r="U26" s="301"/>
      <c r="V26" s="301"/>
      <c r="W26" s="301"/>
      <c r="X26" s="302"/>
    </row>
    <row r="27" spans="2:42" ht="17.649999999999999" customHeight="1">
      <c r="B27" s="167" t="s">
        <v>31</v>
      </c>
      <c r="C27" s="365">
        <f>IF(ISERROR(D23/D24),0,$D$23/$D$24)</f>
        <v>0</v>
      </c>
      <c r="D27" s="428">
        <v>0.3</v>
      </c>
      <c r="E27" s="166">
        <f>$O$14</f>
        <v>0.3</v>
      </c>
      <c r="F27" s="28"/>
      <c r="G27" s="28"/>
      <c r="H27" s="300"/>
      <c r="I27" s="300"/>
      <c r="J27" s="303"/>
      <c r="K27" s="303"/>
      <c r="L27" s="5"/>
      <c r="M27" s="5"/>
      <c r="N27" s="300"/>
      <c r="O27" s="300"/>
      <c r="P27" s="300"/>
      <c r="Q27" s="300"/>
      <c r="R27" s="300"/>
      <c r="S27" s="304"/>
      <c r="T27" s="304"/>
      <c r="U27" s="304"/>
      <c r="V27" s="304"/>
      <c r="W27" s="304"/>
      <c r="X27" s="305"/>
    </row>
    <row r="28" spans="2:42" ht="17.649999999999999" customHeight="1">
      <c r="B28" s="167" t="s">
        <v>32</v>
      </c>
      <c r="C28" s="366"/>
      <c r="D28" s="429"/>
      <c r="E28" s="166">
        <f t="shared" ref="E28:E37" si="0">$O$14</f>
        <v>0.3</v>
      </c>
      <c r="F28" s="28"/>
      <c r="G28" s="28"/>
      <c r="H28" s="303"/>
      <c r="I28" s="303"/>
      <c r="J28" s="303"/>
      <c r="K28" s="303"/>
      <c r="L28" s="6"/>
      <c r="M28" s="5"/>
      <c r="N28" s="303"/>
      <c r="O28" s="303"/>
      <c r="P28" s="303"/>
      <c r="Q28" s="303"/>
      <c r="R28" s="303"/>
      <c r="S28" s="304"/>
      <c r="T28" s="304"/>
      <c r="U28" s="304"/>
      <c r="V28" s="304"/>
      <c r="W28" s="304"/>
      <c r="X28" s="305"/>
    </row>
    <row r="29" spans="2:42" ht="17.649999999999999" customHeight="1">
      <c r="B29" s="167" t="s">
        <v>33</v>
      </c>
      <c r="C29" s="366"/>
      <c r="D29" s="429"/>
      <c r="E29" s="166">
        <f t="shared" si="0"/>
        <v>0.3</v>
      </c>
      <c r="F29" s="28"/>
      <c r="G29" s="28"/>
      <c r="H29" s="303"/>
      <c r="I29" s="303"/>
      <c r="J29" s="303"/>
      <c r="K29" s="303"/>
      <c r="L29" s="6"/>
      <c r="M29" s="5"/>
      <c r="N29" s="303"/>
      <c r="O29" s="303"/>
      <c r="P29" s="303"/>
      <c r="Q29" s="303"/>
      <c r="R29" s="303"/>
      <c r="S29" s="304"/>
      <c r="T29" s="304"/>
      <c r="U29" s="304"/>
      <c r="V29" s="304"/>
      <c r="W29" s="304"/>
      <c r="X29" s="305"/>
    </row>
    <row r="30" spans="2:42" ht="17.649999999999999" customHeight="1">
      <c r="B30" s="167" t="s">
        <v>34</v>
      </c>
      <c r="C30" s="366"/>
      <c r="D30" s="429"/>
      <c r="E30" s="166">
        <f t="shared" si="0"/>
        <v>0.3</v>
      </c>
      <c r="F30" s="28"/>
      <c r="G30" s="28"/>
      <c r="H30" s="303"/>
      <c r="I30" s="303"/>
      <c r="J30" s="303"/>
      <c r="K30" s="303"/>
      <c r="L30" s="6"/>
      <c r="M30" s="5"/>
      <c r="N30" s="303"/>
      <c r="O30" s="303"/>
      <c r="P30" s="303"/>
      <c r="Q30" s="303"/>
      <c r="R30" s="303"/>
      <c r="S30" s="304"/>
      <c r="T30" s="304"/>
      <c r="U30" s="304"/>
      <c r="V30" s="304"/>
      <c r="W30" s="304"/>
      <c r="X30" s="305"/>
    </row>
    <row r="31" spans="2:42" ht="17.649999999999999" customHeight="1">
      <c r="B31" s="167" t="s">
        <v>35</v>
      </c>
      <c r="C31" s="366"/>
      <c r="D31" s="429"/>
      <c r="E31" s="166">
        <f t="shared" si="0"/>
        <v>0.3</v>
      </c>
      <c r="F31" s="28"/>
      <c r="G31" s="28"/>
      <c r="H31" s="303"/>
      <c r="I31" s="303"/>
      <c r="J31" s="303"/>
      <c r="K31" s="303"/>
      <c r="L31" s="6"/>
      <c r="M31" s="5"/>
      <c r="N31" s="303"/>
      <c r="O31" s="303"/>
      <c r="P31" s="303"/>
      <c r="Q31" s="303"/>
      <c r="R31" s="303"/>
      <c r="S31" s="304"/>
      <c r="T31" s="304"/>
      <c r="U31" s="304"/>
      <c r="V31" s="304"/>
      <c r="W31" s="304"/>
      <c r="X31" s="305"/>
    </row>
    <row r="32" spans="2:42" ht="17.649999999999999" customHeight="1">
      <c r="B32" s="167" t="s">
        <v>36</v>
      </c>
      <c r="C32" s="366"/>
      <c r="D32" s="429"/>
      <c r="E32" s="166">
        <f t="shared" si="0"/>
        <v>0.3</v>
      </c>
      <c r="F32" s="28"/>
      <c r="G32" s="28"/>
      <c r="H32" s="303"/>
      <c r="I32" s="303"/>
      <c r="J32" s="303"/>
      <c r="K32" s="303"/>
      <c r="L32" s="6"/>
      <c r="M32" s="5"/>
      <c r="N32" s="303"/>
      <c r="O32" s="303"/>
      <c r="P32" s="303"/>
      <c r="Q32" s="303"/>
      <c r="R32" s="303"/>
      <c r="S32" s="304"/>
      <c r="T32" s="304"/>
      <c r="U32" s="304"/>
      <c r="V32" s="304"/>
      <c r="W32" s="304"/>
      <c r="X32" s="305"/>
    </row>
    <row r="33" spans="2:27" ht="17.649999999999999" customHeight="1">
      <c r="B33" s="167" t="s">
        <v>37</v>
      </c>
      <c r="C33" s="366"/>
      <c r="D33" s="429"/>
      <c r="E33" s="166">
        <f t="shared" si="0"/>
        <v>0.3</v>
      </c>
      <c r="F33" s="28"/>
      <c r="G33" s="28"/>
      <c r="H33" s="303"/>
      <c r="I33" s="303"/>
      <c r="J33" s="303"/>
      <c r="K33" s="303"/>
      <c r="L33" s="6"/>
      <c r="M33" s="5"/>
      <c r="N33" s="303"/>
      <c r="O33" s="303"/>
      <c r="P33" s="303"/>
      <c r="Q33" s="303"/>
      <c r="R33" s="303"/>
      <c r="S33" s="304"/>
      <c r="T33" s="304"/>
      <c r="U33" s="304"/>
      <c r="V33" s="304"/>
      <c r="W33" s="304"/>
      <c r="X33" s="305"/>
    </row>
    <row r="34" spans="2:27" ht="17.649999999999999" customHeight="1">
      <c r="B34" s="167" t="s">
        <v>38</v>
      </c>
      <c r="C34" s="366"/>
      <c r="D34" s="429"/>
      <c r="E34" s="166">
        <f t="shared" si="0"/>
        <v>0.3</v>
      </c>
      <c r="F34" s="28"/>
      <c r="G34" s="28"/>
      <c r="H34" s="303"/>
      <c r="I34" s="303"/>
      <c r="J34" s="303"/>
      <c r="K34" s="303"/>
      <c r="L34" s="6"/>
      <c r="M34" s="5"/>
      <c r="N34" s="303"/>
      <c r="O34" s="303"/>
      <c r="P34" s="303"/>
      <c r="Q34" s="303"/>
      <c r="R34" s="303"/>
      <c r="S34" s="304"/>
      <c r="T34" s="304"/>
      <c r="U34" s="304"/>
      <c r="V34" s="304"/>
      <c r="W34" s="304"/>
      <c r="X34" s="305"/>
    </row>
    <row r="35" spans="2:27" ht="17.649999999999999" customHeight="1">
      <c r="B35" s="167" t="s">
        <v>39</v>
      </c>
      <c r="C35" s="366"/>
      <c r="D35" s="429"/>
      <c r="E35" s="166">
        <f t="shared" si="0"/>
        <v>0.3</v>
      </c>
      <c r="F35" s="28"/>
      <c r="G35" s="28"/>
      <c r="H35" s="303"/>
      <c r="I35" s="303"/>
      <c r="J35" s="303"/>
      <c r="K35" s="303"/>
      <c r="L35" s="6"/>
      <c r="M35" s="5"/>
      <c r="N35" s="303"/>
      <c r="O35" s="303"/>
      <c r="P35" s="303"/>
      <c r="Q35" s="303"/>
      <c r="R35" s="303"/>
      <c r="S35" s="304"/>
      <c r="T35" s="304"/>
      <c r="U35" s="304"/>
      <c r="V35" s="304"/>
      <c r="W35" s="304"/>
      <c r="X35" s="305"/>
    </row>
    <row r="36" spans="2:27" ht="17.649999999999999" customHeight="1">
      <c r="B36" s="167" t="s">
        <v>40</v>
      </c>
      <c r="C36" s="366"/>
      <c r="D36" s="429"/>
      <c r="E36" s="166">
        <f t="shared" si="0"/>
        <v>0.3</v>
      </c>
      <c r="F36" s="28"/>
      <c r="G36" s="28"/>
      <c r="H36" s="303"/>
      <c r="I36" s="303"/>
      <c r="J36" s="303"/>
      <c r="K36" s="303"/>
      <c r="L36" s="6"/>
      <c r="M36" s="5"/>
      <c r="N36" s="303"/>
      <c r="O36" s="303"/>
      <c r="P36" s="303"/>
      <c r="Q36" s="303"/>
      <c r="R36" s="303"/>
      <c r="S36" s="304"/>
      <c r="T36" s="304"/>
      <c r="U36" s="304"/>
      <c r="V36" s="304"/>
      <c r="W36" s="304"/>
      <c r="X36" s="305"/>
    </row>
    <row r="37" spans="2:27" ht="17.649999999999999" customHeight="1">
      <c r="B37" s="167" t="s">
        <v>41</v>
      </c>
      <c r="C37" s="366"/>
      <c r="D37" s="429"/>
      <c r="E37" s="166">
        <f t="shared" si="0"/>
        <v>0.3</v>
      </c>
      <c r="F37" s="28"/>
      <c r="G37" s="28"/>
      <c r="H37" s="303"/>
      <c r="I37" s="303"/>
      <c r="J37" s="303"/>
      <c r="K37" s="303"/>
      <c r="L37" s="6"/>
      <c r="M37" s="5"/>
      <c r="N37" s="303"/>
      <c r="O37" s="303"/>
      <c r="P37" s="303"/>
      <c r="Q37" s="303"/>
      <c r="R37" s="303"/>
      <c r="S37" s="304"/>
      <c r="T37" s="304"/>
      <c r="U37" s="304"/>
      <c r="V37" s="304"/>
      <c r="W37" s="304"/>
      <c r="X37" s="305"/>
    </row>
    <row r="38" spans="2:27" ht="17.649999999999999" customHeight="1">
      <c r="B38" s="167" t="s">
        <v>42</v>
      </c>
      <c r="C38" s="367"/>
      <c r="D38" s="430"/>
      <c r="E38" s="166">
        <v>0</v>
      </c>
      <c r="F38" s="29"/>
      <c r="G38" s="29"/>
      <c r="H38" s="308"/>
      <c r="I38" s="308"/>
      <c r="J38" s="308"/>
      <c r="K38" s="308"/>
      <c r="L38" s="7"/>
      <c r="M38" s="8"/>
      <c r="N38" s="308"/>
      <c r="O38" s="308"/>
      <c r="P38" s="308"/>
      <c r="Q38" s="308"/>
      <c r="R38" s="308"/>
      <c r="S38" s="306"/>
      <c r="T38" s="306"/>
      <c r="U38" s="306"/>
      <c r="V38" s="306"/>
      <c r="W38" s="306"/>
      <c r="X38" s="307"/>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311" t="s">
        <v>50</v>
      </c>
      <c r="C40" s="312"/>
      <c r="D40" s="312"/>
      <c r="E40" s="312"/>
      <c r="F40" s="312"/>
      <c r="G40" s="312"/>
      <c r="H40" s="312"/>
      <c r="I40" s="312"/>
      <c r="J40" s="312"/>
      <c r="K40" s="312"/>
      <c r="L40" s="312"/>
      <c r="M40" s="312"/>
      <c r="N40" s="312"/>
      <c r="O40" s="312"/>
      <c r="P40" s="312"/>
      <c r="Q40" s="312"/>
      <c r="R40" s="312"/>
      <c r="S40" s="312"/>
      <c r="T40" s="312"/>
      <c r="U40" s="312"/>
      <c r="V40" s="312"/>
      <c r="W40" s="312"/>
      <c r="X40" s="313"/>
    </row>
    <row r="41" spans="2:27" ht="33" customHeight="1">
      <c r="B41" s="309"/>
      <c r="C41" s="309"/>
      <c r="D41" s="309"/>
      <c r="E41" s="309"/>
      <c r="F41" s="309"/>
      <c r="G41" s="309"/>
      <c r="H41" s="309"/>
      <c r="I41" s="309"/>
      <c r="J41" s="309"/>
      <c r="K41" s="309"/>
      <c r="L41" s="309"/>
      <c r="M41" s="309"/>
      <c r="N41" s="309"/>
      <c r="O41" s="309"/>
      <c r="P41" s="309"/>
      <c r="Q41" s="309"/>
      <c r="R41" s="309"/>
      <c r="S41" s="309"/>
      <c r="T41" s="309"/>
      <c r="U41" s="309"/>
      <c r="V41" s="309"/>
      <c r="W41" s="309"/>
      <c r="X41" s="309"/>
      <c r="Y41" s="54"/>
      <c r="Z41" s="55"/>
      <c r="AA41" s="55"/>
    </row>
    <row r="42" spans="2:27" ht="10.5" customHeight="1">
      <c r="B42" s="310"/>
      <c r="C42" s="299"/>
      <c r="D42" s="299"/>
      <c r="E42" s="299"/>
      <c r="F42" s="299"/>
      <c r="G42" s="299"/>
      <c r="H42" s="299"/>
      <c r="I42" s="299"/>
      <c r="J42" s="299"/>
      <c r="K42" s="299"/>
      <c r="L42" s="299"/>
      <c r="M42" s="299"/>
      <c r="N42" s="299"/>
      <c r="O42" s="299"/>
      <c r="P42" s="299"/>
      <c r="Q42" s="299"/>
      <c r="R42" s="299"/>
      <c r="S42" s="299"/>
      <c r="T42" s="299"/>
      <c r="U42" s="299"/>
      <c r="V42" s="299"/>
      <c r="W42" s="299"/>
      <c r="X42" s="302"/>
      <c r="Y42" s="56"/>
      <c r="Z42" s="57"/>
      <c r="AA42" s="58"/>
    </row>
    <row r="43" spans="2:27" ht="18" customHeight="1">
      <c r="B43" s="323" t="s">
        <v>43</v>
      </c>
      <c r="C43" s="324"/>
      <c r="D43" s="324"/>
      <c r="E43" s="324"/>
      <c r="F43" s="324"/>
      <c r="G43" s="324"/>
      <c r="H43" s="324"/>
      <c r="I43" s="324"/>
      <c r="J43" s="324"/>
      <c r="K43" s="324"/>
      <c r="L43" s="324"/>
      <c r="M43" s="324"/>
      <c r="N43" s="324"/>
      <c r="O43" s="324"/>
      <c r="P43" s="324"/>
      <c r="Q43" s="324"/>
      <c r="R43" s="324"/>
      <c r="S43" s="324"/>
      <c r="T43" s="324"/>
      <c r="U43" s="324"/>
      <c r="V43" s="324"/>
      <c r="W43" s="324"/>
      <c r="X43" s="325"/>
      <c r="Y43" s="56"/>
      <c r="Z43" s="57"/>
      <c r="AA43" s="58"/>
    </row>
    <row r="44" spans="2:27" ht="32.25" customHeight="1">
      <c r="B44" s="326"/>
      <c r="C44" s="327"/>
      <c r="D44" s="327"/>
      <c r="E44" s="327"/>
      <c r="F44" s="327"/>
      <c r="G44" s="327"/>
      <c r="H44" s="327"/>
      <c r="I44" s="327"/>
      <c r="J44" s="327"/>
      <c r="K44" s="327"/>
      <c r="L44" s="327"/>
      <c r="M44" s="327"/>
      <c r="N44" s="327"/>
      <c r="O44" s="327"/>
      <c r="P44" s="327"/>
      <c r="Q44" s="327"/>
      <c r="R44" s="327"/>
      <c r="S44" s="327"/>
      <c r="T44" s="327"/>
      <c r="U44" s="327"/>
      <c r="V44" s="327"/>
      <c r="W44" s="327"/>
      <c r="X44" s="328"/>
      <c r="Y44" s="56"/>
      <c r="Z44" s="57"/>
      <c r="AA44" s="58"/>
    </row>
    <row r="45" spans="2:27" ht="8.4499999999999993" customHeight="1">
      <c r="B45" s="30"/>
      <c r="C45" s="27"/>
      <c r="D45" s="27"/>
      <c r="E45" s="27"/>
      <c r="F45" s="27"/>
      <c r="G45" s="299"/>
      <c r="H45" s="299"/>
      <c r="I45" s="299"/>
      <c r="J45" s="299"/>
      <c r="K45" s="299"/>
      <c r="L45" s="299"/>
      <c r="M45" s="27"/>
      <c r="N45" s="27"/>
      <c r="O45" s="27"/>
      <c r="P45" s="27"/>
      <c r="Q45" s="27"/>
      <c r="R45" s="27"/>
      <c r="S45" s="27"/>
      <c r="T45" s="27"/>
      <c r="U45" s="27"/>
      <c r="V45" s="27"/>
      <c r="W45" s="27"/>
      <c r="X45" s="31"/>
      <c r="Y45" s="56"/>
      <c r="Z45" s="57"/>
      <c r="AA45" s="58"/>
    </row>
    <row r="46" spans="2:27" ht="12.75">
      <c r="B46" s="314" t="s">
        <v>44</v>
      </c>
      <c r="C46" s="315"/>
      <c r="D46" s="315"/>
      <c r="E46" s="315"/>
      <c r="F46" s="315"/>
      <c r="G46" s="315"/>
      <c r="H46" s="315"/>
      <c r="I46" s="28"/>
      <c r="J46" s="13" t="s">
        <v>45</v>
      </c>
      <c r="K46" s="28"/>
      <c r="L46" s="316"/>
      <c r="M46" s="317"/>
      <c r="N46" s="28"/>
      <c r="O46" s="5" t="s">
        <v>46</v>
      </c>
      <c r="P46" s="28"/>
      <c r="Q46" s="259"/>
      <c r="R46" s="260"/>
      <c r="S46" s="28"/>
      <c r="T46" s="28"/>
      <c r="U46" s="28"/>
      <c r="V46" s="28"/>
      <c r="W46" s="28"/>
      <c r="X46" s="33"/>
      <c r="Y46" s="56"/>
      <c r="Z46" s="57"/>
      <c r="AA46" s="58"/>
    </row>
    <row r="47" spans="2:27" ht="8.4499999999999993" customHeight="1">
      <c r="B47" s="34"/>
      <c r="C47" s="28"/>
      <c r="D47" s="28"/>
      <c r="E47" s="28"/>
      <c r="F47" s="28"/>
      <c r="G47" s="28"/>
      <c r="H47" s="28"/>
      <c r="I47" s="318"/>
      <c r="J47" s="318"/>
      <c r="K47" s="318"/>
      <c r="L47" s="318"/>
      <c r="M47" s="318"/>
      <c r="N47" s="318"/>
      <c r="O47" s="318"/>
      <c r="P47" s="318"/>
      <c r="Q47" s="318"/>
      <c r="R47" s="318"/>
      <c r="S47" s="318"/>
      <c r="T47" s="318"/>
      <c r="U47" s="318"/>
      <c r="V47" s="318"/>
      <c r="W47" s="318"/>
      <c r="X47" s="319"/>
      <c r="Y47" s="56"/>
      <c r="Z47" s="57"/>
      <c r="AA47" s="58"/>
    </row>
    <row r="48" spans="2:27" ht="35.25" customHeight="1">
      <c r="B48" s="320" t="s">
        <v>57</v>
      </c>
      <c r="C48" s="321"/>
      <c r="D48" s="321"/>
      <c r="E48" s="321"/>
      <c r="F48" s="321"/>
      <c r="G48" s="321"/>
      <c r="H48" s="321"/>
      <c r="I48" s="321"/>
      <c r="J48" s="321"/>
      <c r="K48" s="321"/>
      <c r="L48" s="321"/>
      <c r="M48" s="321"/>
      <c r="N48" s="321"/>
      <c r="O48" s="321"/>
      <c r="P48" s="321"/>
      <c r="Q48" s="321"/>
      <c r="R48" s="321"/>
      <c r="S48" s="321"/>
      <c r="T48" s="321"/>
      <c r="U48" s="321"/>
      <c r="V48" s="321"/>
      <c r="W48" s="321"/>
      <c r="X48" s="322"/>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303"/>
      <c r="H50" s="303"/>
      <c r="I50" s="303"/>
      <c r="J50" s="303"/>
      <c r="K50" s="303"/>
      <c r="L50" s="303"/>
      <c r="M50" s="303"/>
      <c r="N50" s="303"/>
      <c r="O50" s="303"/>
      <c r="P50" s="303"/>
      <c r="Q50" s="303"/>
      <c r="R50" s="303"/>
      <c r="S50" s="303"/>
      <c r="T50" s="303"/>
      <c r="U50" s="303"/>
      <c r="V50" s="303"/>
      <c r="W50" s="303"/>
      <c r="X50" s="303"/>
      <c r="Y50" s="56"/>
      <c r="Z50" s="57"/>
      <c r="AA50" s="58"/>
    </row>
  </sheetData>
  <sheetProtection selectLockedCells="1" selectUnlockedCells="1"/>
  <mergeCells count="188">
    <mergeCell ref="AD16:AH16"/>
    <mergeCell ref="B15:X15"/>
    <mergeCell ref="B24:C24"/>
    <mergeCell ref="B25:X25"/>
    <mergeCell ref="D24:X24"/>
    <mergeCell ref="H26:I27"/>
    <mergeCell ref="B23:C23"/>
    <mergeCell ref="D23:X23"/>
    <mergeCell ref="C18:D18"/>
    <mergeCell ref="E18:F18"/>
    <mergeCell ref="G18:L18"/>
    <mergeCell ref="B46:H46"/>
    <mergeCell ref="L46:M46"/>
    <mergeCell ref="Q46:R46"/>
    <mergeCell ref="I47:X47"/>
    <mergeCell ref="B48:X48"/>
    <mergeCell ref="H36:I36"/>
    <mergeCell ref="J36:K36"/>
    <mergeCell ref="N36:O36"/>
    <mergeCell ref="P36:R36"/>
    <mergeCell ref="H37:I37"/>
    <mergeCell ref="J37:K37"/>
    <mergeCell ref="N37:O37"/>
    <mergeCell ref="P37:R37"/>
    <mergeCell ref="S27:X38"/>
    <mergeCell ref="H28:I28"/>
    <mergeCell ref="H34:I34"/>
    <mergeCell ref="J34:K34"/>
    <mergeCell ref="N34:O34"/>
    <mergeCell ref="P34:R34"/>
    <mergeCell ref="H35:I35"/>
    <mergeCell ref="J35:K35"/>
    <mergeCell ref="N35:O35"/>
    <mergeCell ref="N33:O33"/>
    <mergeCell ref="P33:R33"/>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C27:C38"/>
    <mergeCell ref="D27:D38"/>
    <mergeCell ref="P29:R29"/>
    <mergeCell ref="P35:R35"/>
    <mergeCell ref="H32:I32"/>
    <mergeCell ref="J32:K32"/>
    <mergeCell ref="N32:O32"/>
    <mergeCell ref="P32:R32"/>
    <mergeCell ref="H33:I33"/>
    <mergeCell ref="J33:K33"/>
    <mergeCell ref="AD19:AH19"/>
    <mergeCell ref="H30:I30"/>
    <mergeCell ref="J30:K30"/>
    <mergeCell ref="N30:O30"/>
    <mergeCell ref="P30:R30"/>
    <mergeCell ref="H31:I31"/>
    <mergeCell ref="J31:K31"/>
    <mergeCell ref="N31:O31"/>
    <mergeCell ref="P31:R31"/>
    <mergeCell ref="J28:K28"/>
    <mergeCell ref="N28:O28"/>
    <mergeCell ref="P28:R28"/>
    <mergeCell ref="H29:I29"/>
    <mergeCell ref="J29:K29"/>
    <mergeCell ref="N29:O29"/>
    <mergeCell ref="J26:M26"/>
    <mergeCell ref="N26:O27"/>
    <mergeCell ref="P26:R27"/>
    <mergeCell ref="S26:X26"/>
    <mergeCell ref="J27:K27"/>
    <mergeCell ref="AD22:AH22"/>
    <mergeCell ref="B22:C22"/>
    <mergeCell ref="G22:I22"/>
    <mergeCell ref="K22:M22"/>
    <mergeCell ref="O22:P22"/>
    <mergeCell ref="Q22:S22"/>
    <mergeCell ref="T22:U22"/>
    <mergeCell ref="V22:W22"/>
    <mergeCell ref="AP19:AP22"/>
    <mergeCell ref="B20:L20"/>
    <mergeCell ref="M20:X20"/>
    <mergeCell ref="AD20:AH20"/>
    <mergeCell ref="B21:X21"/>
    <mergeCell ref="AD21:AH21"/>
    <mergeCell ref="AL22:AO22"/>
    <mergeCell ref="AL21:AO21"/>
    <mergeCell ref="AL20:AO20"/>
    <mergeCell ref="AL19:AO19"/>
    <mergeCell ref="AI22:AK22"/>
    <mergeCell ref="AI21:AK21"/>
    <mergeCell ref="AI20:AK20"/>
    <mergeCell ref="AI19:AK19"/>
    <mergeCell ref="B19:L19"/>
    <mergeCell ref="M19:X19"/>
    <mergeCell ref="AB19:AC22"/>
    <mergeCell ref="AP15:AP18"/>
    <mergeCell ref="B16:B17"/>
    <mergeCell ref="C16:D17"/>
    <mergeCell ref="E16:F17"/>
    <mergeCell ref="G16:L17"/>
    <mergeCell ref="M16:X16"/>
    <mergeCell ref="M18:N18"/>
    <mergeCell ref="O18:Q18"/>
    <mergeCell ref="AP11:AP14"/>
    <mergeCell ref="B12:F13"/>
    <mergeCell ref="G12:J13"/>
    <mergeCell ref="K12:N13"/>
    <mergeCell ref="O12:X12"/>
    <mergeCell ref="AD12:AH12"/>
    <mergeCell ref="AL13:AO13"/>
    <mergeCell ref="AL11:AO11"/>
    <mergeCell ref="AI14:AK14"/>
    <mergeCell ref="AI13:AK13"/>
    <mergeCell ref="AI12:AK12"/>
    <mergeCell ref="AI11:AK11"/>
    <mergeCell ref="AL18:AO18"/>
    <mergeCell ref="AL17:AO17"/>
    <mergeCell ref="AL16:AO16"/>
    <mergeCell ref="AL15:AO15"/>
    <mergeCell ref="AP7:AP10"/>
    <mergeCell ref="AD8:AH8"/>
    <mergeCell ref="B9:X9"/>
    <mergeCell ref="AD9:AH9"/>
    <mergeCell ref="B14:F14"/>
    <mergeCell ref="G14:J14"/>
    <mergeCell ref="K14:N14"/>
    <mergeCell ref="O14:R14"/>
    <mergeCell ref="S14:U14"/>
    <mergeCell ref="V14:X14"/>
    <mergeCell ref="AD14:AH14"/>
    <mergeCell ref="O13:R13"/>
    <mergeCell ref="S13:U13"/>
    <mergeCell ref="AD7:AH7"/>
    <mergeCell ref="AB7:AC10"/>
    <mergeCell ref="AI7:AK10"/>
    <mergeCell ref="AL7:AO10"/>
    <mergeCell ref="AL14:AO14"/>
    <mergeCell ref="AL12:AO12"/>
    <mergeCell ref="V13:X13"/>
    <mergeCell ref="AD13:AH13"/>
    <mergeCell ref="B7:F8"/>
    <mergeCell ref="G7:X8"/>
    <mergeCell ref="B1:T1"/>
    <mergeCell ref="U1:X4"/>
    <mergeCell ref="AB1:AP1"/>
    <mergeCell ref="B2:T4"/>
    <mergeCell ref="AB3:AP4"/>
    <mergeCell ref="C5:D5"/>
    <mergeCell ref="E5:G5"/>
    <mergeCell ref="H5:J5"/>
    <mergeCell ref="K5:N5"/>
    <mergeCell ref="O5:R5"/>
    <mergeCell ref="AP5:AP6"/>
    <mergeCell ref="B6:X6"/>
    <mergeCell ref="AL5:AO6"/>
    <mergeCell ref="AI18:AK18"/>
    <mergeCell ref="AI17:AK17"/>
    <mergeCell ref="AI16:AK16"/>
    <mergeCell ref="AI15:AK15"/>
    <mergeCell ref="S5:V5"/>
    <mergeCell ref="W5:X5"/>
    <mergeCell ref="AB5:AC6"/>
    <mergeCell ref="AD5:AH6"/>
    <mergeCell ref="AI5:AK6"/>
    <mergeCell ref="B10:X10"/>
    <mergeCell ref="AD10:AH10"/>
    <mergeCell ref="B11:X11"/>
    <mergeCell ref="AB11:AC14"/>
    <mergeCell ref="AD11:AH11"/>
    <mergeCell ref="AD18:AH18"/>
    <mergeCell ref="R18:U18"/>
    <mergeCell ref="V18:X18"/>
    <mergeCell ref="O17:Q17"/>
    <mergeCell ref="M17:N17"/>
    <mergeCell ref="AD17:AH17"/>
    <mergeCell ref="AB15:AC18"/>
    <mergeCell ref="AD15:AH15"/>
    <mergeCell ref="R17:U17"/>
    <mergeCell ref="V17:X17"/>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'C:\Users\lorenar\Downloads\[JURIDICA.xlsx]Hoja1'!#REF!</xm:f>
          </x14:formula1>
          <xm:sqref>G7:X8</xm:sqref>
        </x14:dataValidation>
      </x14:dataValidation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tabColor theme="8"/>
    <pageSetUpPr fitToPage="1"/>
  </sheetPr>
  <dimension ref="B1:AR50"/>
  <sheetViews>
    <sheetView zoomScale="80" zoomScaleNormal="80" zoomScaleSheetLayoutView="100" workbookViewId="0">
      <selection activeCell="H5" sqref="H5:J5"/>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43" width="4.625" style="46"/>
    <col min="44" max="44" width="9.375" style="23" customWidth="1"/>
    <col min="45" max="16384" width="4.625" style="23"/>
  </cols>
  <sheetData>
    <row r="1" spans="2:44" ht="20.25" customHeight="1">
      <c r="B1" s="344" t="s">
        <v>72</v>
      </c>
      <c r="C1" s="345"/>
      <c r="D1" s="345"/>
      <c r="E1" s="345"/>
      <c r="F1" s="345"/>
      <c r="G1" s="345"/>
      <c r="H1" s="345"/>
      <c r="I1" s="345"/>
      <c r="J1" s="345"/>
      <c r="K1" s="345"/>
      <c r="L1" s="345"/>
      <c r="M1" s="345"/>
      <c r="N1" s="345"/>
      <c r="O1" s="345"/>
      <c r="P1" s="345"/>
      <c r="Q1" s="345"/>
      <c r="R1" s="345"/>
      <c r="S1" s="345"/>
      <c r="T1" s="346"/>
      <c r="U1" s="356"/>
      <c r="V1" s="357"/>
      <c r="W1" s="357"/>
      <c r="X1" s="358"/>
      <c r="AB1" s="383" t="s">
        <v>374</v>
      </c>
      <c r="AC1" s="383"/>
      <c r="AD1" s="383"/>
      <c r="AE1" s="383"/>
      <c r="AF1" s="383"/>
      <c r="AG1" s="383"/>
      <c r="AH1" s="383"/>
      <c r="AI1" s="383"/>
      <c r="AJ1" s="383"/>
      <c r="AK1" s="383"/>
      <c r="AL1" s="383"/>
      <c r="AM1" s="383"/>
      <c r="AN1" s="383"/>
      <c r="AO1" s="383"/>
      <c r="AP1" s="383"/>
      <c r="AQ1" s="383"/>
      <c r="AR1" s="383"/>
    </row>
    <row r="2" spans="2:44" ht="13.5" customHeight="1">
      <c r="B2" s="347" t="s">
        <v>75</v>
      </c>
      <c r="C2" s="348"/>
      <c r="D2" s="348"/>
      <c r="E2" s="348"/>
      <c r="F2" s="348"/>
      <c r="G2" s="348"/>
      <c r="H2" s="348"/>
      <c r="I2" s="348"/>
      <c r="J2" s="348"/>
      <c r="K2" s="348"/>
      <c r="L2" s="348"/>
      <c r="M2" s="348"/>
      <c r="N2" s="348"/>
      <c r="O2" s="348"/>
      <c r="P2" s="348"/>
      <c r="Q2" s="348"/>
      <c r="R2" s="348"/>
      <c r="S2" s="348"/>
      <c r="T2" s="349"/>
      <c r="U2" s="359"/>
      <c r="V2" s="360"/>
      <c r="W2" s="360"/>
      <c r="X2" s="361"/>
    </row>
    <row r="3" spans="2:44" ht="13.5" customHeight="1">
      <c r="B3" s="350"/>
      <c r="C3" s="351"/>
      <c r="D3" s="351"/>
      <c r="E3" s="351"/>
      <c r="F3" s="351"/>
      <c r="G3" s="351"/>
      <c r="H3" s="351"/>
      <c r="I3" s="351"/>
      <c r="J3" s="351"/>
      <c r="K3" s="351"/>
      <c r="L3" s="351"/>
      <c r="M3" s="351"/>
      <c r="N3" s="351"/>
      <c r="O3" s="351"/>
      <c r="P3" s="351"/>
      <c r="Q3" s="351"/>
      <c r="R3" s="351"/>
      <c r="S3" s="351"/>
      <c r="T3" s="352"/>
      <c r="U3" s="359"/>
      <c r="V3" s="360"/>
      <c r="W3" s="360"/>
      <c r="X3" s="361"/>
      <c r="AB3" s="372" t="s">
        <v>443</v>
      </c>
      <c r="AC3" s="372"/>
      <c r="AD3" s="372"/>
      <c r="AE3" s="372"/>
      <c r="AF3" s="372"/>
      <c r="AG3" s="372"/>
      <c r="AH3" s="372"/>
      <c r="AI3" s="372"/>
      <c r="AJ3" s="372"/>
      <c r="AK3" s="372"/>
      <c r="AL3" s="372"/>
      <c r="AM3" s="372"/>
      <c r="AN3" s="372"/>
      <c r="AO3" s="372"/>
      <c r="AP3" s="372"/>
      <c r="AQ3" s="372"/>
      <c r="AR3" s="372"/>
    </row>
    <row r="4" spans="2:44" ht="13.5" customHeight="1">
      <c r="B4" s="353"/>
      <c r="C4" s="354"/>
      <c r="D4" s="354"/>
      <c r="E4" s="354"/>
      <c r="F4" s="354"/>
      <c r="G4" s="354"/>
      <c r="H4" s="354"/>
      <c r="I4" s="354"/>
      <c r="J4" s="354"/>
      <c r="K4" s="354"/>
      <c r="L4" s="354"/>
      <c r="M4" s="354"/>
      <c r="N4" s="354"/>
      <c r="O4" s="354"/>
      <c r="P4" s="354"/>
      <c r="Q4" s="354"/>
      <c r="R4" s="354"/>
      <c r="S4" s="354"/>
      <c r="T4" s="355"/>
      <c r="U4" s="362"/>
      <c r="V4" s="363"/>
      <c r="W4" s="363"/>
      <c r="X4" s="364"/>
      <c r="AB4" s="372"/>
      <c r="AC4" s="372"/>
      <c r="AD4" s="372"/>
      <c r="AE4" s="372"/>
      <c r="AF4" s="372"/>
      <c r="AG4" s="372"/>
      <c r="AH4" s="372"/>
      <c r="AI4" s="372"/>
      <c r="AJ4" s="372"/>
      <c r="AK4" s="372"/>
      <c r="AL4" s="372"/>
      <c r="AM4" s="372"/>
      <c r="AN4" s="372"/>
      <c r="AO4" s="372"/>
      <c r="AP4" s="372"/>
      <c r="AQ4" s="372"/>
      <c r="AR4" s="372"/>
    </row>
    <row r="5" spans="2:44" s="41" customFormat="1" ht="14.25" customHeight="1">
      <c r="B5" s="42" t="s">
        <v>0</v>
      </c>
      <c r="C5" s="336" t="s">
        <v>444</v>
      </c>
      <c r="D5" s="336"/>
      <c r="E5" s="337" t="s">
        <v>1</v>
      </c>
      <c r="F5" s="337"/>
      <c r="G5" s="337"/>
      <c r="H5" s="338" t="s">
        <v>441</v>
      </c>
      <c r="I5" s="338"/>
      <c r="J5" s="338"/>
      <c r="K5" s="337" t="s">
        <v>2</v>
      </c>
      <c r="L5" s="337"/>
      <c r="M5" s="337"/>
      <c r="N5" s="337"/>
      <c r="O5" s="336" t="s">
        <v>442</v>
      </c>
      <c r="P5" s="336"/>
      <c r="Q5" s="336"/>
      <c r="R5" s="336"/>
      <c r="S5" s="339" t="s">
        <v>3</v>
      </c>
      <c r="T5" s="340"/>
      <c r="U5" s="340"/>
      <c r="V5" s="341"/>
      <c r="W5" s="342" t="s">
        <v>120</v>
      </c>
      <c r="X5" s="343"/>
      <c r="Y5" s="47"/>
      <c r="Z5" s="48"/>
      <c r="AA5" s="48"/>
      <c r="AB5" s="380" t="s">
        <v>143</v>
      </c>
      <c r="AC5" s="380"/>
      <c r="AD5" s="380" t="s">
        <v>144</v>
      </c>
      <c r="AE5" s="380"/>
      <c r="AF5" s="380"/>
      <c r="AG5" s="380"/>
      <c r="AH5" s="380"/>
      <c r="AI5" s="380" t="s">
        <v>145</v>
      </c>
      <c r="AJ5" s="380"/>
      <c r="AK5" s="380"/>
      <c r="AL5" s="380" t="s">
        <v>146</v>
      </c>
      <c r="AM5" s="380"/>
      <c r="AN5" s="380"/>
      <c r="AO5" s="380"/>
      <c r="AP5" s="372" t="s">
        <v>149</v>
      </c>
      <c r="AQ5" s="372"/>
      <c r="AR5" s="373" t="s">
        <v>150</v>
      </c>
    </row>
    <row r="6" spans="2:44" ht="9" customHeight="1">
      <c r="B6" s="275"/>
      <c r="C6" s="275"/>
      <c r="D6" s="275"/>
      <c r="E6" s="275"/>
      <c r="F6" s="275"/>
      <c r="G6" s="275"/>
      <c r="H6" s="275"/>
      <c r="I6" s="275"/>
      <c r="J6" s="275"/>
      <c r="K6" s="275"/>
      <c r="L6" s="275"/>
      <c r="M6" s="275"/>
      <c r="N6" s="275"/>
      <c r="O6" s="275"/>
      <c r="P6" s="275"/>
      <c r="Q6" s="275"/>
      <c r="R6" s="275"/>
      <c r="S6" s="275"/>
      <c r="T6" s="275"/>
      <c r="U6" s="275"/>
      <c r="V6" s="275"/>
      <c r="W6" s="275"/>
      <c r="X6" s="275"/>
      <c r="AB6" s="380"/>
      <c r="AC6" s="380"/>
      <c r="AD6" s="380"/>
      <c r="AE6" s="380"/>
      <c r="AF6" s="380"/>
      <c r="AG6" s="380"/>
      <c r="AH6" s="380"/>
      <c r="AI6" s="380"/>
      <c r="AJ6" s="380"/>
      <c r="AK6" s="380"/>
      <c r="AL6" s="380"/>
      <c r="AM6" s="380"/>
      <c r="AN6" s="380"/>
      <c r="AO6" s="380"/>
      <c r="AP6" s="372"/>
      <c r="AQ6" s="372"/>
      <c r="AR6" s="373"/>
    </row>
    <row r="7" spans="2:44" ht="14.25" customHeight="1">
      <c r="B7" s="287" t="s">
        <v>76</v>
      </c>
      <c r="C7" s="288"/>
      <c r="D7" s="288"/>
      <c r="E7" s="288"/>
      <c r="F7" s="289"/>
      <c r="G7" s="293" t="s">
        <v>78</v>
      </c>
      <c r="H7" s="294"/>
      <c r="I7" s="294"/>
      <c r="J7" s="294"/>
      <c r="K7" s="294"/>
      <c r="L7" s="294"/>
      <c r="M7" s="294"/>
      <c r="N7" s="294"/>
      <c r="O7" s="294"/>
      <c r="P7" s="294"/>
      <c r="Q7" s="294"/>
      <c r="R7" s="294"/>
      <c r="S7" s="294"/>
      <c r="T7" s="294"/>
      <c r="U7" s="294"/>
      <c r="V7" s="294"/>
      <c r="W7" s="294"/>
      <c r="X7" s="295"/>
      <c r="AB7" s="375">
        <v>2029</v>
      </c>
      <c r="AC7" s="375"/>
      <c r="AD7" s="376" t="s">
        <v>445</v>
      </c>
      <c r="AE7" s="376"/>
      <c r="AF7" s="376"/>
      <c r="AG7" s="376"/>
      <c r="AH7" s="376"/>
      <c r="AI7" s="400">
        <v>14</v>
      </c>
      <c r="AJ7" s="401"/>
      <c r="AK7" s="402"/>
      <c r="AL7" s="400">
        <v>14</v>
      </c>
      <c r="AM7" s="401"/>
      <c r="AN7" s="401"/>
      <c r="AO7" s="402"/>
      <c r="AP7" s="393">
        <f t="shared" ref="AP7:AP10" si="0">AL7/AI7</f>
        <v>1</v>
      </c>
      <c r="AQ7" s="394"/>
      <c r="AR7" s="384">
        <f>SUM(AP7)</f>
        <v>1</v>
      </c>
    </row>
    <row r="8" spans="2:44" ht="14.25" customHeight="1">
      <c r="B8" s="290"/>
      <c r="C8" s="291"/>
      <c r="D8" s="291"/>
      <c r="E8" s="291"/>
      <c r="F8" s="292"/>
      <c r="G8" s="296"/>
      <c r="H8" s="297"/>
      <c r="I8" s="297"/>
      <c r="J8" s="297"/>
      <c r="K8" s="297"/>
      <c r="L8" s="297"/>
      <c r="M8" s="297"/>
      <c r="N8" s="297"/>
      <c r="O8" s="297"/>
      <c r="P8" s="297"/>
      <c r="Q8" s="297"/>
      <c r="R8" s="297"/>
      <c r="S8" s="297"/>
      <c r="T8" s="297"/>
      <c r="U8" s="297"/>
      <c r="V8" s="297"/>
      <c r="W8" s="297"/>
      <c r="X8" s="298"/>
      <c r="AB8" s="375"/>
      <c r="AC8" s="375"/>
      <c r="AD8" s="376" t="s">
        <v>446</v>
      </c>
      <c r="AE8" s="376"/>
      <c r="AF8" s="376"/>
      <c r="AG8" s="376"/>
      <c r="AH8" s="376"/>
      <c r="AI8" s="403">
        <v>0</v>
      </c>
      <c r="AJ8" s="404"/>
      <c r="AK8" s="405"/>
      <c r="AL8" s="403">
        <v>0</v>
      </c>
      <c r="AM8" s="404"/>
      <c r="AN8" s="404"/>
      <c r="AO8" s="405"/>
      <c r="AP8" s="395" t="e">
        <f t="shared" si="0"/>
        <v>#DIV/0!</v>
      </c>
      <c r="AQ8" s="396"/>
      <c r="AR8" s="384"/>
    </row>
    <row r="9" spans="2:44" ht="19.149999999999999" customHeight="1">
      <c r="B9" s="281" t="s">
        <v>49</v>
      </c>
      <c r="C9" s="282"/>
      <c r="D9" s="282"/>
      <c r="E9" s="282"/>
      <c r="F9" s="282"/>
      <c r="G9" s="282"/>
      <c r="H9" s="282"/>
      <c r="I9" s="282"/>
      <c r="J9" s="282"/>
      <c r="K9" s="282"/>
      <c r="L9" s="282"/>
      <c r="M9" s="282"/>
      <c r="N9" s="282"/>
      <c r="O9" s="282"/>
      <c r="P9" s="282"/>
      <c r="Q9" s="282"/>
      <c r="R9" s="282"/>
      <c r="S9" s="282"/>
      <c r="T9" s="282"/>
      <c r="U9" s="282"/>
      <c r="V9" s="282"/>
      <c r="W9" s="282"/>
      <c r="X9" s="283"/>
      <c r="AB9" s="375"/>
      <c r="AC9" s="375"/>
      <c r="AD9" s="376" t="s">
        <v>447</v>
      </c>
      <c r="AE9" s="376"/>
      <c r="AF9" s="376"/>
      <c r="AG9" s="376"/>
      <c r="AH9" s="376"/>
      <c r="AI9" s="403">
        <v>0</v>
      </c>
      <c r="AJ9" s="404"/>
      <c r="AK9" s="405"/>
      <c r="AL9" s="403">
        <v>0</v>
      </c>
      <c r="AM9" s="404"/>
      <c r="AN9" s="404"/>
      <c r="AO9" s="405"/>
      <c r="AP9" s="395" t="e">
        <f t="shared" si="0"/>
        <v>#DIV/0!</v>
      </c>
      <c r="AQ9" s="396"/>
      <c r="AR9" s="384"/>
    </row>
    <row r="10" spans="2:44" ht="15" customHeight="1">
      <c r="B10" s="268" t="s">
        <v>4</v>
      </c>
      <c r="C10" s="269"/>
      <c r="D10" s="269"/>
      <c r="E10" s="269"/>
      <c r="F10" s="269"/>
      <c r="G10" s="269"/>
      <c r="H10" s="269"/>
      <c r="I10" s="269"/>
      <c r="J10" s="269"/>
      <c r="K10" s="269"/>
      <c r="L10" s="269"/>
      <c r="M10" s="269"/>
      <c r="N10" s="269"/>
      <c r="O10" s="269"/>
      <c r="P10" s="269"/>
      <c r="Q10" s="269"/>
      <c r="R10" s="269"/>
      <c r="S10" s="269"/>
      <c r="T10" s="269"/>
      <c r="U10" s="269"/>
      <c r="V10" s="269"/>
      <c r="W10" s="269"/>
      <c r="X10" s="269"/>
      <c r="AB10" s="375"/>
      <c r="AC10" s="375"/>
      <c r="AD10" s="376" t="s">
        <v>448</v>
      </c>
      <c r="AE10" s="376"/>
      <c r="AF10" s="376"/>
      <c r="AG10" s="376"/>
      <c r="AH10" s="376"/>
      <c r="AI10" s="406">
        <v>14</v>
      </c>
      <c r="AJ10" s="407"/>
      <c r="AK10" s="408"/>
      <c r="AL10" s="406">
        <v>14</v>
      </c>
      <c r="AM10" s="407"/>
      <c r="AN10" s="407"/>
      <c r="AO10" s="408"/>
      <c r="AP10" s="397">
        <f t="shared" si="0"/>
        <v>1</v>
      </c>
      <c r="AQ10" s="398"/>
      <c r="AR10" s="384"/>
    </row>
    <row r="11" spans="2:44" ht="38.25" customHeight="1">
      <c r="B11" s="280" t="s">
        <v>157</v>
      </c>
      <c r="C11" s="280"/>
      <c r="D11" s="280"/>
      <c r="E11" s="280"/>
      <c r="F11" s="280"/>
      <c r="G11" s="280"/>
      <c r="H11" s="280"/>
      <c r="I11" s="280"/>
      <c r="J11" s="280"/>
      <c r="K11" s="280"/>
      <c r="L11" s="280"/>
      <c r="M11" s="280"/>
      <c r="N11" s="280"/>
      <c r="O11" s="280"/>
      <c r="P11" s="280"/>
      <c r="Q11" s="280"/>
      <c r="R11" s="280"/>
      <c r="S11" s="280"/>
      <c r="T11" s="280"/>
      <c r="U11" s="280"/>
      <c r="V11" s="280"/>
      <c r="W11" s="280"/>
      <c r="X11" s="280"/>
      <c r="AB11" s="374">
        <v>2020</v>
      </c>
      <c r="AC11" s="374"/>
      <c r="AD11" s="377" t="s">
        <v>131</v>
      </c>
      <c r="AE11" s="377"/>
      <c r="AF11" s="377"/>
      <c r="AG11" s="377"/>
      <c r="AH11" s="377"/>
      <c r="AI11" s="440">
        <v>100</v>
      </c>
      <c r="AJ11" s="441"/>
      <c r="AK11" s="442"/>
      <c r="AL11" s="440">
        <v>100</v>
      </c>
      <c r="AM11" s="441"/>
      <c r="AN11" s="441"/>
      <c r="AO11" s="442"/>
      <c r="AP11" s="446">
        <f>AL11/AI11</f>
        <v>1</v>
      </c>
      <c r="AQ11" s="447"/>
      <c r="AR11" s="385">
        <f>SUM(AP11:AQ14)</f>
        <v>1</v>
      </c>
    </row>
    <row r="12" spans="2:44" ht="12.75">
      <c r="B12" s="262" t="s">
        <v>56</v>
      </c>
      <c r="C12" s="263"/>
      <c r="D12" s="263"/>
      <c r="E12" s="263"/>
      <c r="F12" s="264"/>
      <c r="G12" s="262" t="s">
        <v>48</v>
      </c>
      <c r="H12" s="263"/>
      <c r="I12" s="263"/>
      <c r="J12" s="264"/>
      <c r="K12" s="262" t="s">
        <v>5</v>
      </c>
      <c r="L12" s="263"/>
      <c r="M12" s="263"/>
      <c r="N12" s="264"/>
      <c r="O12" s="268" t="s">
        <v>6</v>
      </c>
      <c r="P12" s="269"/>
      <c r="Q12" s="269"/>
      <c r="R12" s="269"/>
      <c r="S12" s="269"/>
      <c r="T12" s="269"/>
      <c r="U12" s="269"/>
      <c r="V12" s="269"/>
      <c r="W12" s="269"/>
      <c r="X12" s="270"/>
      <c r="Y12" s="49"/>
      <c r="Z12" s="50"/>
      <c r="AA12" s="50"/>
      <c r="AB12" s="374"/>
      <c r="AC12" s="374"/>
      <c r="AD12" s="377" t="s">
        <v>132</v>
      </c>
      <c r="AE12" s="377"/>
      <c r="AF12" s="377"/>
      <c r="AG12" s="377"/>
      <c r="AH12" s="377"/>
      <c r="AI12" s="452"/>
      <c r="AJ12" s="453"/>
      <c r="AK12" s="454"/>
      <c r="AL12" s="452"/>
      <c r="AM12" s="453"/>
      <c r="AN12" s="453"/>
      <c r="AO12" s="454"/>
      <c r="AP12" s="455"/>
      <c r="AQ12" s="456"/>
      <c r="AR12" s="385"/>
    </row>
    <row r="13" spans="2:44" ht="25.5" customHeight="1">
      <c r="B13" s="265"/>
      <c r="C13" s="266"/>
      <c r="D13" s="266"/>
      <c r="E13" s="266"/>
      <c r="F13" s="267"/>
      <c r="G13" s="265"/>
      <c r="H13" s="266"/>
      <c r="I13" s="266"/>
      <c r="J13" s="267"/>
      <c r="K13" s="265"/>
      <c r="L13" s="266"/>
      <c r="M13" s="266"/>
      <c r="N13" s="267"/>
      <c r="O13" s="268" t="s">
        <v>55</v>
      </c>
      <c r="P13" s="269"/>
      <c r="Q13" s="269"/>
      <c r="R13" s="270"/>
      <c r="S13" s="268" t="s">
        <v>54</v>
      </c>
      <c r="T13" s="269"/>
      <c r="U13" s="270"/>
      <c r="V13" s="268" t="s">
        <v>53</v>
      </c>
      <c r="W13" s="269"/>
      <c r="X13" s="270"/>
      <c r="Y13" s="49"/>
      <c r="Z13" s="50"/>
      <c r="AA13" s="50"/>
      <c r="AB13" s="374"/>
      <c r="AC13" s="374"/>
      <c r="AD13" s="377" t="s">
        <v>133</v>
      </c>
      <c r="AE13" s="377"/>
      <c r="AF13" s="377"/>
      <c r="AG13" s="377"/>
      <c r="AH13" s="377"/>
      <c r="AI13" s="452"/>
      <c r="AJ13" s="453"/>
      <c r="AK13" s="454"/>
      <c r="AL13" s="452"/>
      <c r="AM13" s="453"/>
      <c r="AN13" s="453"/>
      <c r="AO13" s="454"/>
      <c r="AP13" s="455"/>
      <c r="AQ13" s="456"/>
      <c r="AR13" s="385"/>
    </row>
    <row r="14" spans="2:44" ht="101.25" customHeight="1">
      <c r="B14" s="276" t="s">
        <v>341</v>
      </c>
      <c r="C14" s="276"/>
      <c r="D14" s="276"/>
      <c r="E14" s="276"/>
      <c r="F14" s="276"/>
      <c r="G14" s="261" t="s">
        <v>100</v>
      </c>
      <c r="H14" s="261"/>
      <c r="I14" s="261"/>
      <c r="J14" s="261"/>
      <c r="K14" s="261">
        <v>1</v>
      </c>
      <c r="L14" s="261"/>
      <c r="M14" s="261"/>
      <c r="N14" s="261"/>
      <c r="O14" s="277">
        <v>1</v>
      </c>
      <c r="P14" s="278"/>
      <c r="Q14" s="278"/>
      <c r="R14" s="279"/>
      <c r="S14" s="329">
        <v>44561</v>
      </c>
      <c r="T14" s="330"/>
      <c r="U14" s="331"/>
      <c r="V14" s="332">
        <v>2021</v>
      </c>
      <c r="W14" s="332"/>
      <c r="X14" s="332"/>
      <c r="AB14" s="374"/>
      <c r="AC14" s="374"/>
      <c r="AD14" s="377" t="s">
        <v>134</v>
      </c>
      <c r="AE14" s="377"/>
      <c r="AF14" s="377"/>
      <c r="AG14" s="377"/>
      <c r="AH14" s="377"/>
      <c r="AI14" s="443"/>
      <c r="AJ14" s="444"/>
      <c r="AK14" s="445"/>
      <c r="AL14" s="443"/>
      <c r="AM14" s="444"/>
      <c r="AN14" s="444"/>
      <c r="AO14" s="445"/>
      <c r="AP14" s="448"/>
      <c r="AQ14" s="449"/>
      <c r="AR14" s="385"/>
    </row>
    <row r="15" spans="2:44" ht="18" customHeight="1">
      <c r="B15" s="281" t="s">
        <v>7</v>
      </c>
      <c r="C15" s="282"/>
      <c r="D15" s="282"/>
      <c r="E15" s="282"/>
      <c r="F15" s="282"/>
      <c r="G15" s="282"/>
      <c r="H15" s="282"/>
      <c r="I15" s="282"/>
      <c r="J15" s="282"/>
      <c r="K15" s="282"/>
      <c r="L15" s="282"/>
      <c r="M15" s="282"/>
      <c r="N15" s="282"/>
      <c r="O15" s="282"/>
      <c r="P15" s="282"/>
      <c r="Q15" s="282"/>
      <c r="R15" s="282"/>
      <c r="S15" s="282"/>
      <c r="T15" s="282"/>
      <c r="U15" s="282"/>
      <c r="V15" s="282"/>
      <c r="W15" s="282"/>
      <c r="X15" s="283"/>
      <c r="Z15" s="46" t="s">
        <v>51</v>
      </c>
      <c r="AB15" s="375">
        <v>2021</v>
      </c>
      <c r="AC15" s="375"/>
      <c r="AD15" s="376" t="s">
        <v>135</v>
      </c>
      <c r="AE15" s="376"/>
      <c r="AF15" s="376"/>
      <c r="AG15" s="376"/>
      <c r="AH15" s="376"/>
      <c r="AI15" s="400">
        <v>100</v>
      </c>
      <c r="AJ15" s="401"/>
      <c r="AK15" s="402"/>
      <c r="AL15" s="400">
        <v>0</v>
      </c>
      <c r="AM15" s="401"/>
      <c r="AN15" s="401"/>
      <c r="AO15" s="402"/>
      <c r="AP15" s="393">
        <f>AL15/AI15</f>
        <v>0</v>
      </c>
      <c r="AQ15" s="394"/>
      <c r="AR15" s="384">
        <f>SUM(AP15)</f>
        <v>0</v>
      </c>
    </row>
    <row r="16" spans="2:44" ht="12.75" customHeight="1">
      <c r="B16" s="271" t="s">
        <v>52</v>
      </c>
      <c r="C16" s="262" t="s">
        <v>8</v>
      </c>
      <c r="D16" s="264"/>
      <c r="E16" s="262" t="s">
        <v>115</v>
      </c>
      <c r="F16" s="264"/>
      <c r="G16" s="262" t="s">
        <v>109</v>
      </c>
      <c r="H16" s="263"/>
      <c r="I16" s="263"/>
      <c r="J16" s="263"/>
      <c r="K16" s="263"/>
      <c r="L16" s="264"/>
      <c r="M16" s="274" t="s">
        <v>116</v>
      </c>
      <c r="N16" s="274"/>
      <c r="O16" s="274"/>
      <c r="P16" s="274"/>
      <c r="Q16" s="274"/>
      <c r="R16" s="274"/>
      <c r="S16" s="274"/>
      <c r="T16" s="274"/>
      <c r="U16" s="274"/>
      <c r="V16" s="274"/>
      <c r="W16" s="274"/>
      <c r="X16" s="274"/>
      <c r="AB16" s="375"/>
      <c r="AC16" s="375"/>
      <c r="AD16" s="376" t="s">
        <v>136</v>
      </c>
      <c r="AE16" s="376"/>
      <c r="AF16" s="376"/>
      <c r="AG16" s="376"/>
      <c r="AH16" s="376"/>
      <c r="AI16" s="403"/>
      <c r="AJ16" s="404"/>
      <c r="AK16" s="405"/>
      <c r="AL16" s="403"/>
      <c r="AM16" s="404"/>
      <c r="AN16" s="404"/>
      <c r="AO16" s="405"/>
      <c r="AP16" s="395"/>
      <c r="AQ16" s="396"/>
      <c r="AR16" s="384"/>
    </row>
    <row r="17" spans="2:44" ht="12.75" customHeight="1">
      <c r="B17" s="272"/>
      <c r="C17" s="265"/>
      <c r="D17" s="267"/>
      <c r="E17" s="265"/>
      <c r="F17" s="267"/>
      <c r="G17" s="265"/>
      <c r="H17" s="266"/>
      <c r="I17" s="266"/>
      <c r="J17" s="266"/>
      <c r="K17" s="266"/>
      <c r="L17" s="267"/>
      <c r="M17" s="268" t="s">
        <v>121</v>
      </c>
      <c r="N17" s="269"/>
      <c r="O17" s="269"/>
      <c r="P17" s="269"/>
      <c r="Q17" s="270"/>
      <c r="R17" s="268" t="s">
        <v>122</v>
      </c>
      <c r="S17" s="269"/>
      <c r="T17" s="269"/>
      <c r="U17" s="269"/>
      <c r="V17" s="273" t="s">
        <v>117</v>
      </c>
      <c r="W17" s="273"/>
      <c r="X17" s="273"/>
      <c r="AB17" s="375"/>
      <c r="AC17" s="375"/>
      <c r="AD17" s="376" t="s">
        <v>137</v>
      </c>
      <c r="AE17" s="376"/>
      <c r="AF17" s="376"/>
      <c r="AG17" s="376"/>
      <c r="AH17" s="376"/>
      <c r="AI17" s="403"/>
      <c r="AJ17" s="404"/>
      <c r="AK17" s="405"/>
      <c r="AL17" s="403"/>
      <c r="AM17" s="404"/>
      <c r="AN17" s="404"/>
      <c r="AO17" s="405"/>
      <c r="AP17" s="395"/>
      <c r="AQ17" s="396"/>
      <c r="AR17" s="384"/>
    </row>
    <row r="18" spans="2:44" ht="28.5" customHeight="1">
      <c r="B18" s="129" t="s">
        <v>195</v>
      </c>
      <c r="C18" s="259" t="s">
        <v>114</v>
      </c>
      <c r="D18" s="260"/>
      <c r="E18" s="261">
        <v>1</v>
      </c>
      <c r="F18" s="261"/>
      <c r="G18" s="276" t="s">
        <v>344</v>
      </c>
      <c r="H18" s="276"/>
      <c r="I18" s="276"/>
      <c r="J18" s="276"/>
      <c r="K18" s="276"/>
      <c r="L18" s="276"/>
      <c r="M18" s="333" t="s">
        <v>123</v>
      </c>
      <c r="N18" s="333"/>
      <c r="O18" s="333"/>
      <c r="P18" s="333"/>
      <c r="Q18" s="333"/>
      <c r="R18" s="334" t="s">
        <v>124</v>
      </c>
      <c r="S18" s="334"/>
      <c r="T18" s="334"/>
      <c r="U18" s="334"/>
      <c r="V18" s="335" t="s">
        <v>125</v>
      </c>
      <c r="W18" s="335"/>
      <c r="X18" s="335"/>
      <c r="AB18" s="375"/>
      <c r="AC18" s="375"/>
      <c r="AD18" s="376" t="s">
        <v>138</v>
      </c>
      <c r="AE18" s="376"/>
      <c r="AF18" s="376"/>
      <c r="AG18" s="376"/>
      <c r="AH18" s="376"/>
      <c r="AI18" s="406"/>
      <c r="AJ18" s="407"/>
      <c r="AK18" s="408"/>
      <c r="AL18" s="406"/>
      <c r="AM18" s="407"/>
      <c r="AN18" s="407"/>
      <c r="AO18" s="408"/>
      <c r="AP18" s="397"/>
      <c r="AQ18" s="398"/>
      <c r="AR18" s="384"/>
    </row>
    <row r="19" spans="2:44" ht="25.15" customHeight="1">
      <c r="B19" s="268" t="s">
        <v>9</v>
      </c>
      <c r="C19" s="269"/>
      <c r="D19" s="269"/>
      <c r="E19" s="269"/>
      <c r="F19" s="269"/>
      <c r="G19" s="269"/>
      <c r="H19" s="269"/>
      <c r="I19" s="269"/>
      <c r="J19" s="269"/>
      <c r="K19" s="269"/>
      <c r="L19" s="270"/>
      <c r="M19" s="268" t="s">
        <v>10</v>
      </c>
      <c r="N19" s="269"/>
      <c r="O19" s="269"/>
      <c r="P19" s="269"/>
      <c r="Q19" s="269"/>
      <c r="R19" s="269"/>
      <c r="S19" s="269"/>
      <c r="T19" s="269"/>
      <c r="U19" s="269"/>
      <c r="V19" s="269"/>
      <c r="W19" s="269"/>
      <c r="X19" s="270"/>
      <c r="AB19" s="374">
        <v>2022</v>
      </c>
      <c r="AC19" s="374"/>
      <c r="AD19" s="377" t="s">
        <v>139</v>
      </c>
      <c r="AE19" s="377"/>
      <c r="AF19" s="377"/>
      <c r="AG19" s="377"/>
      <c r="AH19" s="377"/>
      <c r="AI19" s="440">
        <v>10</v>
      </c>
      <c r="AJ19" s="441"/>
      <c r="AK19" s="442"/>
      <c r="AL19" s="440">
        <v>0</v>
      </c>
      <c r="AM19" s="441"/>
      <c r="AN19" s="441"/>
      <c r="AO19" s="442"/>
      <c r="AP19" s="446" t="e">
        <f>+AL19/AD19</f>
        <v>#VALUE!</v>
      </c>
      <c r="AQ19" s="447"/>
      <c r="AR19" s="450" t="e">
        <f>SUM(AP19)</f>
        <v>#VALUE!</v>
      </c>
    </row>
    <row r="20" spans="2:44" ht="45.4" customHeight="1">
      <c r="B20" s="259" t="s">
        <v>345</v>
      </c>
      <c r="C20" s="286"/>
      <c r="D20" s="286"/>
      <c r="E20" s="286"/>
      <c r="F20" s="286"/>
      <c r="G20" s="286"/>
      <c r="H20" s="286"/>
      <c r="I20" s="286"/>
      <c r="J20" s="286"/>
      <c r="K20" s="286"/>
      <c r="L20" s="260"/>
      <c r="M20" s="259"/>
      <c r="N20" s="286"/>
      <c r="O20" s="286"/>
      <c r="P20" s="286"/>
      <c r="Q20" s="286"/>
      <c r="R20" s="286"/>
      <c r="S20" s="286"/>
      <c r="T20" s="286"/>
      <c r="U20" s="286"/>
      <c r="V20" s="286"/>
      <c r="W20" s="286"/>
      <c r="X20" s="260"/>
      <c r="AA20" s="51"/>
      <c r="AB20" s="374"/>
      <c r="AC20" s="374"/>
      <c r="AD20" s="377" t="s">
        <v>140</v>
      </c>
      <c r="AE20" s="377"/>
      <c r="AF20" s="377"/>
      <c r="AG20" s="377"/>
      <c r="AH20" s="377"/>
      <c r="AI20" s="443"/>
      <c r="AJ20" s="444"/>
      <c r="AK20" s="445"/>
      <c r="AL20" s="443"/>
      <c r="AM20" s="444"/>
      <c r="AN20" s="444"/>
      <c r="AO20" s="445"/>
      <c r="AP20" s="448"/>
      <c r="AQ20" s="449"/>
      <c r="AR20" s="451"/>
    </row>
    <row r="21" spans="2:44" ht="18.95" customHeight="1">
      <c r="B21" s="281" t="s">
        <v>11</v>
      </c>
      <c r="C21" s="282"/>
      <c r="D21" s="282"/>
      <c r="E21" s="282"/>
      <c r="F21" s="282"/>
      <c r="G21" s="282"/>
      <c r="H21" s="282"/>
      <c r="I21" s="282"/>
      <c r="J21" s="282"/>
      <c r="K21" s="282"/>
      <c r="L21" s="282"/>
      <c r="M21" s="282"/>
      <c r="N21" s="282"/>
      <c r="O21" s="282"/>
      <c r="P21" s="282"/>
      <c r="Q21" s="282"/>
      <c r="R21" s="282"/>
      <c r="S21" s="282"/>
      <c r="T21" s="282"/>
      <c r="U21" s="282"/>
      <c r="V21" s="282"/>
      <c r="W21" s="282"/>
      <c r="X21" s="283"/>
      <c r="AB21" s="374"/>
      <c r="AC21" s="374"/>
      <c r="AD21" s="377" t="s">
        <v>141</v>
      </c>
      <c r="AE21" s="377"/>
      <c r="AF21" s="377"/>
      <c r="AG21" s="377"/>
      <c r="AH21" s="377"/>
      <c r="AI21" s="440"/>
      <c r="AJ21" s="441"/>
      <c r="AK21" s="442"/>
      <c r="AL21" s="440"/>
      <c r="AM21" s="441"/>
      <c r="AN21" s="441"/>
      <c r="AO21" s="442"/>
      <c r="AP21" s="446" t="e">
        <f>+AL21/AI21</f>
        <v>#DIV/0!</v>
      </c>
      <c r="AQ21" s="447"/>
      <c r="AR21" s="450" t="e">
        <f>SUM(AP21)</f>
        <v>#DIV/0!</v>
      </c>
    </row>
    <row r="22" spans="2:44" ht="18.95" customHeight="1">
      <c r="B22" s="284" t="s">
        <v>12</v>
      </c>
      <c r="C22" s="284"/>
      <c r="D22" s="44" t="s">
        <v>13</v>
      </c>
      <c r="E22" s="44" t="s">
        <v>14</v>
      </c>
      <c r="F22" s="44" t="s">
        <v>15</v>
      </c>
      <c r="G22" s="285" t="s">
        <v>16</v>
      </c>
      <c r="H22" s="285"/>
      <c r="I22" s="285"/>
      <c r="J22" s="44" t="s">
        <v>17</v>
      </c>
      <c r="K22" s="285" t="s">
        <v>18</v>
      </c>
      <c r="L22" s="285"/>
      <c r="M22" s="285"/>
      <c r="N22" s="44" t="s">
        <v>19</v>
      </c>
      <c r="O22" s="285" t="s">
        <v>20</v>
      </c>
      <c r="P22" s="285"/>
      <c r="Q22" s="285" t="s">
        <v>21</v>
      </c>
      <c r="R22" s="285"/>
      <c r="S22" s="285"/>
      <c r="T22" s="285" t="s">
        <v>22</v>
      </c>
      <c r="U22" s="285"/>
      <c r="V22" s="285" t="s">
        <v>23</v>
      </c>
      <c r="W22" s="285"/>
      <c r="X22" s="44" t="s">
        <v>24</v>
      </c>
      <c r="AB22" s="374"/>
      <c r="AC22" s="374"/>
      <c r="AD22" s="377" t="s">
        <v>142</v>
      </c>
      <c r="AE22" s="377"/>
      <c r="AF22" s="377"/>
      <c r="AG22" s="377"/>
      <c r="AH22" s="377"/>
      <c r="AI22" s="443"/>
      <c r="AJ22" s="444"/>
      <c r="AK22" s="445"/>
      <c r="AL22" s="443"/>
      <c r="AM22" s="444"/>
      <c r="AN22" s="444"/>
      <c r="AO22" s="445"/>
      <c r="AP22" s="448"/>
      <c r="AQ22" s="449"/>
      <c r="AR22" s="451"/>
    </row>
    <row r="23" spans="2:44" ht="18.95" customHeight="1">
      <c r="B23" s="284" t="s">
        <v>25</v>
      </c>
      <c r="C23" s="284"/>
      <c r="D23" s="368">
        <f>AL15</f>
        <v>0</v>
      </c>
      <c r="E23" s="369"/>
      <c r="F23" s="369"/>
      <c r="G23" s="369"/>
      <c r="H23" s="369"/>
      <c r="I23" s="369"/>
      <c r="J23" s="369"/>
      <c r="K23" s="369"/>
      <c r="L23" s="369"/>
      <c r="M23" s="369"/>
      <c r="N23" s="369"/>
      <c r="O23" s="369"/>
      <c r="P23" s="369"/>
      <c r="Q23" s="369"/>
      <c r="R23" s="369"/>
      <c r="S23" s="369"/>
      <c r="T23" s="369"/>
      <c r="U23" s="369"/>
      <c r="V23" s="369"/>
      <c r="W23" s="369"/>
      <c r="X23" s="370"/>
      <c r="Z23" s="52"/>
      <c r="AA23" s="52"/>
    </row>
    <row r="24" spans="2:44" ht="18.95" customHeight="1">
      <c r="B24" s="284" t="s">
        <v>26</v>
      </c>
      <c r="C24" s="284"/>
      <c r="D24" s="368">
        <f>AI15</f>
        <v>100</v>
      </c>
      <c r="E24" s="369"/>
      <c r="F24" s="369"/>
      <c r="G24" s="369"/>
      <c r="H24" s="369"/>
      <c r="I24" s="369"/>
      <c r="J24" s="369"/>
      <c r="K24" s="369"/>
      <c r="L24" s="369"/>
      <c r="M24" s="369"/>
      <c r="N24" s="369"/>
      <c r="O24" s="369"/>
      <c r="P24" s="369"/>
      <c r="Q24" s="369"/>
      <c r="R24" s="369"/>
      <c r="S24" s="369"/>
      <c r="T24" s="369"/>
      <c r="U24" s="369"/>
      <c r="V24" s="369"/>
      <c r="W24" s="369"/>
      <c r="X24" s="370"/>
      <c r="Y24" s="53"/>
    </row>
    <row r="25" spans="2:44" ht="19.7" customHeight="1">
      <c r="B25" s="281" t="s">
        <v>47</v>
      </c>
      <c r="C25" s="282"/>
      <c r="D25" s="282"/>
      <c r="E25" s="282"/>
      <c r="F25" s="282"/>
      <c r="G25" s="282"/>
      <c r="H25" s="282"/>
      <c r="I25" s="282"/>
      <c r="J25" s="282"/>
      <c r="K25" s="282"/>
      <c r="L25" s="282"/>
      <c r="M25" s="282"/>
      <c r="N25" s="282"/>
      <c r="O25" s="282"/>
      <c r="P25" s="282"/>
      <c r="Q25" s="282"/>
      <c r="R25" s="282"/>
      <c r="S25" s="282"/>
      <c r="T25" s="282"/>
      <c r="U25" s="282"/>
      <c r="V25" s="282"/>
      <c r="W25" s="282"/>
      <c r="X25" s="283"/>
    </row>
    <row r="26" spans="2:44" ht="25.5">
      <c r="B26" s="44" t="s">
        <v>27</v>
      </c>
      <c r="C26" s="44" t="s">
        <v>28</v>
      </c>
      <c r="D26" s="130" t="s">
        <v>29</v>
      </c>
      <c r="E26" s="130" t="s">
        <v>30</v>
      </c>
      <c r="F26" s="27"/>
      <c r="G26" s="27"/>
      <c r="H26" s="299"/>
      <c r="I26" s="299"/>
      <c r="J26" s="299"/>
      <c r="K26" s="299"/>
      <c r="L26" s="299"/>
      <c r="M26" s="299"/>
      <c r="N26" s="299"/>
      <c r="O26" s="299"/>
      <c r="P26" s="299"/>
      <c r="Q26" s="299"/>
      <c r="R26" s="299"/>
      <c r="S26" s="301"/>
      <c r="T26" s="301"/>
      <c r="U26" s="301"/>
      <c r="V26" s="301"/>
      <c r="W26" s="301"/>
      <c r="X26" s="302"/>
    </row>
    <row r="27" spans="2:44" ht="17.649999999999999" customHeight="1">
      <c r="B27" s="74" t="s">
        <v>31</v>
      </c>
      <c r="C27" s="365">
        <f>IF(ISERROR($D$23/$D$24),0,$D$23/$D$24)</f>
        <v>0</v>
      </c>
      <c r="D27" s="365">
        <f>$E$18</f>
        <v>1</v>
      </c>
      <c r="E27" s="132">
        <f>$O$14</f>
        <v>1</v>
      </c>
      <c r="F27" s="28"/>
      <c r="G27" s="28"/>
      <c r="H27" s="300"/>
      <c r="I27" s="300"/>
      <c r="J27" s="303"/>
      <c r="K27" s="303"/>
      <c r="L27" s="5"/>
      <c r="M27" s="5"/>
      <c r="N27" s="300"/>
      <c r="O27" s="300"/>
      <c r="P27" s="300"/>
      <c r="Q27" s="300"/>
      <c r="R27" s="300"/>
      <c r="S27" s="304"/>
      <c r="T27" s="304"/>
      <c r="U27" s="304"/>
      <c r="V27" s="304"/>
      <c r="W27" s="304"/>
      <c r="X27" s="305"/>
    </row>
    <row r="28" spans="2:44" ht="17.649999999999999" customHeight="1">
      <c r="B28" s="74" t="s">
        <v>32</v>
      </c>
      <c r="C28" s="366"/>
      <c r="D28" s="366"/>
      <c r="E28" s="132">
        <f t="shared" ref="E28:E37" si="1">$O$14</f>
        <v>1</v>
      </c>
      <c r="F28" s="28"/>
      <c r="G28" s="28"/>
      <c r="H28" s="303"/>
      <c r="I28" s="303"/>
      <c r="J28" s="303"/>
      <c r="K28" s="303"/>
      <c r="L28" s="6"/>
      <c r="M28" s="5"/>
      <c r="N28" s="303"/>
      <c r="O28" s="303"/>
      <c r="P28" s="303"/>
      <c r="Q28" s="303"/>
      <c r="R28" s="303"/>
      <c r="S28" s="304"/>
      <c r="T28" s="304"/>
      <c r="U28" s="304"/>
      <c r="V28" s="304"/>
      <c r="W28" s="304"/>
      <c r="X28" s="305"/>
    </row>
    <row r="29" spans="2:44" ht="17.649999999999999" customHeight="1">
      <c r="B29" s="74" t="s">
        <v>33</v>
      </c>
      <c r="C29" s="366"/>
      <c r="D29" s="366"/>
      <c r="E29" s="132">
        <f t="shared" si="1"/>
        <v>1</v>
      </c>
      <c r="F29" s="28"/>
      <c r="G29" s="28"/>
      <c r="H29" s="303"/>
      <c r="I29" s="303"/>
      <c r="J29" s="303"/>
      <c r="K29" s="303"/>
      <c r="L29" s="6"/>
      <c r="M29" s="5"/>
      <c r="N29" s="303"/>
      <c r="O29" s="303"/>
      <c r="P29" s="303"/>
      <c r="Q29" s="303"/>
      <c r="R29" s="303"/>
      <c r="S29" s="304"/>
      <c r="T29" s="304"/>
      <c r="U29" s="304"/>
      <c r="V29" s="304"/>
      <c r="W29" s="304"/>
      <c r="X29" s="305"/>
    </row>
    <row r="30" spans="2:44" ht="17.649999999999999" customHeight="1">
      <c r="B30" s="74" t="s">
        <v>34</v>
      </c>
      <c r="C30" s="366"/>
      <c r="D30" s="366"/>
      <c r="E30" s="132">
        <f t="shared" si="1"/>
        <v>1</v>
      </c>
      <c r="F30" s="28"/>
      <c r="G30" s="28"/>
      <c r="H30" s="303"/>
      <c r="I30" s="303"/>
      <c r="J30" s="303"/>
      <c r="K30" s="303"/>
      <c r="L30" s="6"/>
      <c r="M30" s="5"/>
      <c r="N30" s="303"/>
      <c r="O30" s="303"/>
      <c r="P30" s="303"/>
      <c r="Q30" s="303"/>
      <c r="R30" s="303"/>
      <c r="S30" s="304"/>
      <c r="T30" s="304"/>
      <c r="U30" s="304"/>
      <c r="V30" s="304"/>
      <c r="W30" s="304"/>
      <c r="X30" s="305"/>
    </row>
    <row r="31" spans="2:44" ht="17.649999999999999" customHeight="1">
      <c r="B31" s="74" t="s">
        <v>35</v>
      </c>
      <c r="C31" s="366"/>
      <c r="D31" s="366"/>
      <c r="E31" s="132">
        <f t="shared" si="1"/>
        <v>1</v>
      </c>
      <c r="F31" s="28"/>
      <c r="G31" s="28"/>
      <c r="H31" s="303"/>
      <c r="I31" s="303"/>
      <c r="J31" s="303"/>
      <c r="K31" s="303"/>
      <c r="L31" s="6"/>
      <c r="M31" s="5"/>
      <c r="N31" s="303"/>
      <c r="O31" s="303"/>
      <c r="P31" s="303"/>
      <c r="Q31" s="303"/>
      <c r="R31" s="303"/>
      <c r="S31" s="304"/>
      <c r="T31" s="304"/>
      <c r="U31" s="304"/>
      <c r="V31" s="304"/>
      <c r="W31" s="304"/>
      <c r="X31" s="305"/>
    </row>
    <row r="32" spans="2:44" ht="17.649999999999999" customHeight="1">
      <c r="B32" s="74" t="s">
        <v>36</v>
      </c>
      <c r="C32" s="366"/>
      <c r="D32" s="366"/>
      <c r="E32" s="132">
        <f t="shared" si="1"/>
        <v>1</v>
      </c>
      <c r="F32" s="28"/>
      <c r="G32" s="28"/>
      <c r="H32" s="303"/>
      <c r="I32" s="303"/>
      <c r="J32" s="303"/>
      <c r="K32" s="303"/>
      <c r="L32" s="6"/>
      <c r="M32" s="5"/>
      <c r="N32" s="303"/>
      <c r="O32" s="303"/>
      <c r="P32" s="303"/>
      <c r="Q32" s="303"/>
      <c r="R32" s="303"/>
      <c r="S32" s="304"/>
      <c r="T32" s="304"/>
      <c r="U32" s="304"/>
      <c r="V32" s="304"/>
      <c r="W32" s="304"/>
      <c r="X32" s="305"/>
    </row>
    <row r="33" spans="2:27" ht="17.649999999999999" customHeight="1">
      <c r="B33" s="74" t="s">
        <v>37</v>
      </c>
      <c r="C33" s="366"/>
      <c r="D33" s="366"/>
      <c r="E33" s="132">
        <f t="shared" si="1"/>
        <v>1</v>
      </c>
      <c r="F33" s="28"/>
      <c r="G33" s="28"/>
      <c r="H33" s="303"/>
      <c r="I33" s="303"/>
      <c r="J33" s="303"/>
      <c r="K33" s="303"/>
      <c r="L33" s="6"/>
      <c r="M33" s="5"/>
      <c r="N33" s="303"/>
      <c r="O33" s="303"/>
      <c r="P33" s="303"/>
      <c r="Q33" s="303"/>
      <c r="R33" s="303"/>
      <c r="S33" s="304"/>
      <c r="T33" s="304"/>
      <c r="U33" s="304"/>
      <c r="V33" s="304"/>
      <c r="W33" s="304"/>
      <c r="X33" s="305"/>
    </row>
    <row r="34" spans="2:27" ht="17.649999999999999" customHeight="1">
      <c r="B34" s="3" t="s">
        <v>38</v>
      </c>
      <c r="C34" s="366"/>
      <c r="D34" s="366"/>
      <c r="E34" s="132">
        <f t="shared" si="1"/>
        <v>1</v>
      </c>
      <c r="F34" s="28"/>
      <c r="G34" s="28"/>
      <c r="H34" s="303"/>
      <c r="I34" s="303"/>
      <c r="J34" s="303"/>
      <c r="K34" s="303"/>
      <c r="L34" s="6"/>
      <c r="M34" s="5"/>
      <c r="N34" s="303"/>
      <c r="O34" s="303"/>
      <c r="P34" s="303"/>
      <c r="Q34" s="303"/>
      <c r="R34" s="303"/>
      <c r="S34" s="304"/>
      <c r="T34" s="304"/>
      <c r="U34" s="304"/>
      <c r="V34" s="304"/>
      <c r="W34" s="304"/>
      <c r="X34" s="305"/>
    </row>
    <row r="35" spans="2:27" ht="17.649999999999999" customHeight="1">
      <c r="B35" s="3" t="s">
        <v>39</v>
      </c>
      <c r="C35" s="366"/>
      <c r="D35" s="366"/>
      <c r="E35" s="132">
        <f t="shared" si="1"/>
        <v>1</v>
      </c>
      <c r="F35" s="28"/>
      <c r="G35" s="28"/>
      <c r="H35" s="303"/>
      <c r="I35" s="303"/>
      <c r="J35" s="303"/>
      <c r="K35" s="303"/>
      <c r="L35" s="6"/>
      <c r="M35" s="5"/>
      <c r="N35" s="303"/>
      <c r="O35" s="303"/>
      <c r="P35" s="303"/>
      <c r="Q35" s="303"/>
      <c r="R35" s="303"/>
      <c r="S35" s="304"/>
      <c r="T35" s="304"/>
      <c r="U35" s="304"/>
      <c r="V35" s="304"/>
      <c r="W35" s="304"/>
      <c r="X35" s="305"/>
    </row>
    <row r="36" spans="2:27" ht="17.649999999999999" customHeight="1">
      <c r="B36" s="3" t="s">
        <v>40</v>
      </c>
      <c r="C36" s="366"/>
      <c r="D36" s="366"/>
      <c r="E36" s="132">
        <f t="shared" si="1"/>
        <v>1</v>
      </c>
      <c r="F36" s="28"/>
      <c r="G36" s="28"/>
      <c r="H36" s="303"/>
      <c r="I36" s="303"/>
      <c r="J36" s="303"/>
      <c r="K36" s="303"/>
      <c r="L36" s="6"/>
      <c r="M36" s="5"/>
      <c r="N36" s="303"/>
      <c r="O36" s="303"/>
      <c r="P36" s="303"/>
      <c r="Q36" s="303"/>
      <c r="R36" s="303"/>
      <c r="S36" s="304"/>
      <c r="T36" s="304"/>
      <c r="U36" s="304"/>
      <c r="V36" s="304"/>
      <c r="W36" s="304"/>
      <c r="X36" s="305"/>
    </row>
    <row r="37" spans="2:27" ht="17.649999999999999" customHeight="1">
      <c r="B37" s="3" t="s">
        <v>41</v>
      </c>
      <c r="C37" s="366"/>
      <c r="D37" s="366"/>
      <c r="E37" s="132">
        <f t="shared" si="1"/>
        <v>1</v>
      </c>
      <c r="F37" s="28"/>
      <c r="G37" s="28"/>
      <c r="H37" s="303"/>
      <c r="I37" s="303"/>
      <c r="J37" s="303"/>
      <c r="K37" s="303"/>
      <c r="L37" s="6"/>
      <c r="M37" s="5"/>
      <c r="N37" s="303"/>
      <c r="O37" s="303"/>
      <c r="P37" s="303"/>
      <c r="Q37" s="303"/>
      <c r="R37" s="303"/>
      <c r="S37" s="304"/>
      <c r="T37" s="304"/>
      <c r="U37" s="304"/>
      <c r="V37" s="304"/>
      <c r="W37" s="304"/>
      <c r="X37" s="305"/>
    </row>
    <row r="38" spans="2:27" ht="17.649999999999999" customHeight="1">
      <c r="B38" s="3" t="s">
        <v>42</v>
      </c>
      <c r="C38" s="367"/>
      <c r="D38" s="367"/>
      <c r="E38" s="132">
        <v>0</v>
      </c>
      <c r="F38" s="29"/>
      <c r="G38" s="29"/>
      <c r="H38" s="308"/>
      <c r="I38" s="308"/>
      <c r="J38" s="308"/>
      <c r="K38" s="308"/>
      <c r="L38" s="7"/>
      <c r="M38" s="8"/>
      <c r="N38" s="308"/>
      <c r="O38" s="308"/>
      <c r="P38" s="308"/>
      <c r="Q38" s="308"/>
      <c r="R38" s="308"/>
      <c r="S38" s="306"/>
      <c r="T38" s="306"/>
      <c r="U38" s="306"/>
      <c r="V38" s="306"/>
      <c r="W38" s="306"/>
      <c r="X38" s="307"/>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311" t="s">
        <v>50</v>
      </c>
      <c r="C40" s="312"/>
      <c r="D40" s="312"/>
      <c r="E40" s="312"/>
      <c r="F40" s="312"/>
      <c r="G40" s="312"/>
      <c r="H40" s="312"/>
      <c r="I40" s="312"/>
      <c r="J40" s="312"/>
      <c r="K40" s="312"/>
      <c r="L40" s="312"/>
      <c r="M40" s="312"/>
      <c r="N40" s="312"/>
      <c r="O40" s="312"/>
      <c r="P40" s="312"/>
      <c r="Q40" s="312"/>
      <c r="R40" s="312"/>
      <c r="S40" s="312"/>
      <c r="T40" s="312"/>
      <c r="U40" s="312"/>
      <c r="V40" s="312"/>
      <c r="W40" s="312"/>
      <c r="X40" s="313"/>
    </row>
    <row r="41" spans="2:27" ht="56.25" customHeight="1">
      <c r="B41" s="309" t="s">
        <v>367</v>
      </c>
      <c r="C41" s="309"/>
      <c r="D41" s="309"/>
      <c r="E41" s="309"/>
      <c r="F41" s="309"/>
      <c r="G41" s="309"/>
      <c r="H41" s="309"/>
      <c r="I41" s="309"/>
      <c r="J41" s="309"/>
      <c r="K41" s="309"/>
      <c r="L41" s="309"/>
      <c r="M41" s="309"/>
      <c r="N41" s="309"/>
      <c r="O41" s="309"/>
      <c r="P41" s="309"/>
      <c r="Q41" s="309"/>
      <c r="R41" s="309"/>
      <c r="S41" s="309"/>
      <c r="T41" s="309"/>
      <c r="U41" s="309"/>
      <c r="V41" s="309"/>
      <c r="W41" s="309"/>
      <c r="X41" s="309"/>
      <c r="Y41" s="54"/>
      <c r="Z41" s="55"/>
      <c r="AA41" s="55"/>
    </row>
    <row r="42" spans="2:27" ht="10.5" customHeight="1">
      <c r="B42" s="310"/>
      <c r="C42" s="299"/>
      <c r="D42" s="299"/>
      <c r="E42" s="299"/>
      <c r="F42" s="299"/>
      <c r="G42" s="299"/>
      <c r="H42" s="299"/>
      <c r="I42" s="299"/>
      <c r="J42" s="299"/>
      <c r="K42" s="299"/>
      <c r="L42" s="299"/>
      <c r="M42" s="299"/>
      <c r="N42" s="299"/>
      <c r="O42" s="299"/>
      <c r="P42" s="299"/>
      <c r="Q42" s="299"/>
      <c r="R42" s="299"/>
      <c r="S42" s="299"/>
      <c r="T42" s="299"/>
      <c r="U42" s="299"/>
      <c r="V42" s="299"/>
      <c r="W42" s="299"/>
      <c r="X42" s="302"/>
      <c r="Y42" s="56"/>
      <c r="Z42" s="57"/>
      <c r="AA42" s="58"/>
    </row>
    <row r="43" spans="2:27" ht="18" customHeight="1">
      <c r="B43" s="323" t="s">
        <v>43</v>
      </c>
      <c r="C43" s="324"/>
      <c r="D43" s="324"/>
      <c r="E43" s="324"/>
      <c r="F43" s="324"/>
      <c r="G43" s="324"/>
      <c r="H43" s="324"/>
      <c r="I43" s="324"/>
      <c r="J43" s="324"/>
      <c r="K43" s="324"/>
      <c r="L43" s="324"/>
      <c r="M43" s="324"/>
      <c r="N43" s="324"/>
      <c r="O43" s="324"/>
      <c r="P43" s="324"/>
      <c r="Q43" s="324"/>
      <c r="R43" s="324"/>
      <c r="S43" s="324"/>
      <c r="T43" s="324"/>
      <c r="U43" s="324"/>
      <c r="V43" s="324"/>
      <c r="W43" s="324"/>
      <c r="X43" s="325"/>
      <c r="Y43" s="56"/>
      <c r="Z43" s="57"/>
      <c r="AA43" s="58"/>
    </row>
    <row r="44" spans="2:27" ht="32.25" customHeight="1">
      <c r="B44" s="326" t="s">
        <v>368</v>
      </c>
      <c r="C44" s="327"/>
      <c r="D44" s="327"/>
      <c r="E44" s="327"/>
      <c r="F44" s="327"/>
      <c r="G44" s="327"/>
      <c r="H44" s="327"/>
      <c r="I44" s="327"/>
      <c r="J44" s="327"/>
      <c r="K44" s="327"/>
      <c r="L44" s="327"/>
      <c r="M44" s="327"/>
      <c r="N44" s="327"/>
      <c r="O44" s="327"/>
      <c r="P44" s="327"/>
      <c r="Q44" s="327"/>
      <c r="R44" s="327"/>
      <c r="S44" s="327"/>
      <c r="T44" s="327"/>
      <c r="U44" s="327"/>
      <c r="V44" s="327"/>
      <c r="W44" s="327"/>
      <c r="X44" s="328"/>
      <c r="Y44" s="56"/>
      <c r="Z44" s="57"/>
      <c r="AA44" s="58"/>
    </row>
    <row r="45" spans="2:27" ht="8.4499999999999993" customHeight="1">
      <c r="B45" s="30"/>
      <c r="C45" s="27"/>
      <c r="D45" s="27"/>
      <c r="E45" s="27"/>
      <c r="F45" s="27"/>
      <c r="G45" s="299"/>
      <c r="H45" s="299"/>
      <c r="I45" s="299"/>
      <c r="J45" s="299"/>
      <c r="K45" s="299"/>
      <c r="L45" s="299"/>
      <c r="M45" s="27"/>
      <c r="N45" s="27"/>
      <c r="O45" s="27"/>
      <c r="P45" s="27"/>
      <c r="Q45" s="27"/>
      <c r="R45" s="27"/>
      <c r="S45" s="27"/>
      <c r="T45" s="27"/>
      <c r="U45" s="27"/>
      <c r="V45" s="27"/>
      <c r="W45" s="27"/>
      <c r="X45" s="31"/>
      <c r="Y45" s="56"/>
      <c r="Z45" s="57"/>
      <c r="AA45" s="58"/>
    </row>
    <row r="46" spans="2:27" ht="12.75">
      <c r="B46" s="314" t="s">
        <v>44</v>
      </c>
      <c r="C46" s="315"/>
      <c r="D46" s="315"/>
      <c r="E46" s="315"/>
      <c r="F46" s="315"/>
      <c r="G46" s="315"/>
      <c r="H46" s="315"/>
      <c r="I46" s="28"/>
      <c r="J46" s="13" t="s">
        <v>45</v>
      </c>
      <c r="K46" s="28"/>
      <c r="L46" s="457" t="s">
        <v>278</v>
      </c>
      <c r="M46" s="458"/>
      <c r="N46" s="28"/>
      <c r="O46" s="5" t="s">
        <v>46</v>
      </c>
      <c r="P46" s="28"/>
      <c r="Q46" s="259"/>
      <c r="R46" s="260"/>
      <c r="S46" s="28"/>
      <c r="T46" s="28"/>
      <c r="U46" s="28"/>
      <c r="V46" s="28"/>
      <c r="W46" s="28"/>
      <c r="X46" s="33"/>
      <c r="Y46" s="56"/>
      <c r="Z46" s="57"/>
      <c r="AA46" s="58"/>
    </row>
    <row r="47" spans="2:27" ht="8.4499999999999993" customHeight="1">
      <c r="B47" s="34"/>
      <c r="C47" s="28"/>
      <c r="D47" s="28"/>
      <c r="E47" s="28"/>
      <c r="F47" s="28"/>
      <c r="G47" s="28"/>
      <c r="H47" s="28"/>
      <c r="I47" s="318"/>
      <c r="J47" s="318"/>
      <c r="K47" s="318"/>
      <c r="L47" s="318"/>
      <c r="M47" s="318"/>
      <c r="N47" s="318"/>
      <c r="O47" s="318"/>
      <c r="P47" s="318"/>
      <c r="Q47" s="318"/>
      <c r="R47" s="318"/>
      <c r="S47" s="318"/>
      <c r="T47" s="318"/>
      <c r="U47" s="318"/>
      <c r="V47" s="318"/>
      <c r="W47" s="318"/>
      <c r="X47" s="319"/>
      <c r="Y47" s="56"/>
      <c r="Z47" s="57"/>
      <c r="AA47" s="58"/>
    </row>
    <row r="48" spans="2:27" ht="35.25" customHeight="1">
      <c r="B48" s="320" t="s">
        <v>57</v>
      </c>
      <c r="C48" s="321"/>
      <c r="D48" s="321"/>
      <c r="E48" s="321"/>
      <c r="F48" s="321"/>
      <c r="G48" s="321"/>
      <c r="H48" s="321"/>
      <c r="I48" s="321"/>
      <c r="J48" s="321"/>
      <c r="K48" s="321"/>
      <c r="L48" s="321"/>
      <c r="M48" s="321"/>
      <c r="N48" s="321"/>
      <c r="O48" s="321"/>
      <c r="P48" s="321"/>
      <c r="Q48" s="321"/>
      <c r="R48" s="321"/>
      <c r="S48" s="321"/>
      <c r="T48" s="321"/>
      <c r="U48" s="321"/>
      <c r="V48" s="321"/>
      <c r="W48" s="321"/>
      <c r="X48" s="322"/>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303"/>
      <c r="H50" s="303"/>
      <c r="I50" s="303"/>
      <c r="J50" s="303"/>
      <c r="K50" s="303"/>
      <c r="L50" s="303"/>
      <c r="M50" s="303"/>
      <c r="N50" s="303"/>
      <c r="O50" s="303"/>
      <c r="P50" s="303"/>
      <c r="Q50" s="303"/>
      <c r="R50" s="303"/>
      <c r="S50" s="303"/>
      <c r="T50" s="303"/>
      <c r="U50" s="303"/>
      <c r="V50" s="303"/>
      <c r="W50" s="303"/>
      <c r="X50" s="303"/>
      <c r="Y50" s="56"/>
      <c r="Z50" s="57"/>
      <c r="AA50" s="58"/>
    </row>
  </sheetData>
  <sheetProtection selectLockedCells="1" selectUnlockedCells="1"/>
  <mergeCells count="177">
    <mergeCell ref="AB1:AR1"/>
    <mergeCell ref="AR11:AR14"/>
    <mergeCell ref="AR15:AR18"/>
    <mergeCell ref="AI11:AK14"/>
    <mergeCell ref="AL11:AO14"/>
    <mergeCell ref="AP11:AQ14"/>
    <mergeCell ref="B46:H46"/>
    <mergeCell ref="L46:M46"/>
    <mergeCell ref="Q46:R46"/>
    <mergeCell ref="H38:I38"/>
    <mergeCell ref="J38:K38"/>
    <mergeCell ref="N38:O38"/>
    <mergeCell ref="P38:R38"/>
    <mergeCell ref="B40:X40"/>
    <mergeCell ref="B41:X41"/>
    <mergeCell ref="H36:I36"/>
    <mergeCell ref="J36:K36"/>
    <mergeCell ref="N36:O36"/>
    <mergeCell ref="P36:R36"/>
    <mergeCell ref="H37:I37"/>
    <mergeCell ref="J37:K37"/>
    <mergeCell ref="N37:O37"/>
    <mergeCell ref="P37:R37"/>
    <mergeCell ref="C27:C38"/>
    <mergeCell ref="D27:D38"/>
    <mergeCell ref="H32:I32"/>
    <mergeCell ref="J32:K32"/>
    <mergeCell ref="N32:O32"/>
    <mergeCell ref="P32:R32"/>
    <mergeCell ref="H33:I33"/>
    <mergeCell ref="J33:K33"/>
    <mergeCell ref="N33:O33"/>
    <mergeCell ref="P33:R33"/>
    <mergeCell ref="N30:O30"/>
    <mergeCell ref="P30:R30"/>
    <mergeCell ref="H31:I31"/>
    <mergeCell ref="J31:K31"/>
    <mergeCell ref="H34:I34"/>
    <mergeCell ref="J34:K34"/>
    <mergeCell ref="N34:O34"/>
    <mergeCell ref="P34:R34"/>
    <mergeCell ref="H35:I35"/>
    <mergeCell ref="J35:K35"/>
    <mergeCell ref="N35:O35"/>
    <mergeCell ref="P35:R35"/>
    <mergeCell ref="B48:X48"/>
    <mergeCell ref="G50:H50"/>
    <mergeCell ref="I50:X50"/>
    <mergeCell ref="B42:X42"/>
    <mergeCell ref="B43:X43"/>
    <mergeCell ref="B44:X44"/>
    <mergeCell ref="G45:H45"/>
    <mergeCell ref="I45:J45"/>
    <mergeCell ref="K45:L45"/>
    <mergeCell ref="I47:X47"/>
    <mergeCell ref="B24:C24"/>
    <mergeCell ref="B23:C23"/>
    <mergeCell ref="D24:X24"/>
    <mergeCell ref="D23:X23"/>
    <mergeCell ref="N31:O31"/>
    <mergeCell ref="P31:R31"/>
    <mergeCell ref="N28:O28"/>
    <mergeCell ref="P28:R28"/>
    <mergeCell ref="H29:I29"/>
    <mergeCell ref="J29:K29"/>
    <mergeCell ref="N29:O29"/>
    <mergeCell ref="P29:R29"/>
    <mergeCell ref="B25:X25"/>
    <mergeCell ref="H26:I27"/>
    <mergeCell ref="J26:M26"/>
    <mergeCell ref="N26:O27"/>
    <mergeCell ref="P26:R27"/>
    <mergeCell ref="S26:X26"/>
    <mergeCell ref="J27:K27"/>
    <mergeCell ref="S27:X38"/>
    <mergeCell ref="H28:I28"/>
    <mergeCell ref="J28:K28"/>
    <mergeCell ref="H30:I30"/>
    <mergeCell ref="J30:K30"/>
    <mergeCell ref="B16:B17"/>
    <mergeCell ref="C16:D17"/>
    <mergeCell ref="M17:Q17"/>
    <mergeCell ref="R17:U17"/>
    <mergeCell ref="V17:X17"/>
    <mergeCell ref="AD17:AH17"/>
    <mergeCell ref="E16:F17"/>
    <mergeCell ref="B15:X15"/>
    <mergeCell ref="AB15:AC18"/>
    <mergeCell ref="AD15:AH15"/>
    <mergeCell ref="G16:L17"/>
    <mergeCell ref="M16:X16"/>
    <mergeCell ref="AD16:AH16"/>
    <mergeCell ref="AD18:AH18"/>
    <mergeCell ref="C18:D18"/>
    <mergeCell ref="E18:F18"/>
    <mergeCell ref="G18:L18"/>
    <mergeCell ref="M18:Q18"/>
    <mergeCell ref="R18:U18"/>
    <mergeCell ref="V18:X18"/>
    <mergeCell ref="AB3:AR4"/>
    <mergeCell ref="AR5:AR6"/>
    <mergeCell ref="AD8:AH8"/>
    <mergeCell ref="B9:X9"/>
    <mergeCell ref="AD9:AH9"/>
    <mergeCell ref="B7:F8"/>
    <mergeCell ref="G7:X8"/>
    <mergeCell ref="AB7:AC10"/>
    <mergeCell ref="AD7:AH7"/>
    <mergeCell ref="B10:X10"/>
    <mergeCell ref="AD10:AH10"/>
    <mergeCell ref="AR7:AR10"/>
    <mergeCell ref="AB5:AC6"/>
    <mergeCell ref="AD5:AH6"/>
    <mergeCell ref="AI5:AK6"/>
    <mergeCell ref="AL5:AO6"/>
    <mergeCell ref="AP5:AQ6"/>
    <mergeCell ref="B6:X6"/>
    <mergeCell ref="O14:R14"/>
    <mergeCell ref="S14:U14"/>
    <mergeCell ref="B1:T1"/>
    <mergeCell ref="U1:X4"/>
    <mergeCell ref="B2:T4"/>
    <mergeCell ref="C5:D5"/>
    <mergeCell ref="E5:G5"/>
    <mergeCell ref="H5:J5"/>
    <mergeCell ref="K5:N5"/>
    <mergeCell ref="O5:R5"/>
    <mergeCell ref="S5:V5"/>
    <mergeCell ref="W5:X5"/>
    <mergeCell ref="AD21:AH21"/>
    <mergeCell ref="AP15:AQ18"/>
    <mergeCell ref="AI7:AK10"/>
    <mergeCell ref="AL7:AO10"/>
    <mergeCell ref="AP7:AQ10"/>
    <mergeCell ref="V14:X14"/>
    <mergeCell ref="AD14:AH14"/>
    <mergeCell ref="AI15:AK18"/>
    <mergeCell ref="AL15:AO18"/>
    <mergeCell ref="B11:X11"/>
    <mergeCell ref="AB11:AC14"/>
    <mergeCell ref="AD11:AH11"/>
    <mergeCell ref="B12:F13"/>
    <mergeCell ref="G12:J13"/>
    <mergeCell ref="K12:N13"/>
    <mergeCell ref="O12:X12"/>
    <mergeCell ref="AD12:AH12"/>
    <mergeCell ref="O13:R13"/>
    <mergeCell ref="S13:U13"/>
    <mergeCell ref="V13:X13"/>
    <mergeCell ref="AD13:AH13"/>
    <mergeCell ref="B14:F14"/>
    <mergeCell ref="G14:J14"/>
    <mergeCell ref="K14:N14"/>
    <mergeCell ref="AI19:AK20"/>
    <mergeCell ref="AL19:AO20"/>
    <mergeCell ref="AP19:AQ20"/>
    <mergeCell ref="AP21:AQ22"/>
    <mergeCell ref="AR19:AR20"/>
    <mergeCell ref="AR21:AR22"/>
    <mergeCell ref="AL21:AO22"/>
    <mergeCell ref="AI21:AK22"/>
    <mergeCell ref="B20:L20"/>
    <mergeCell ref="M20:X20"/>
    <mergeCell ref="AD20:AH20"/>
    <mergeCell ref="B19:L19"/>
    <mergeCell ref="M19:X19"/>
    <mergeCell ref="AB19:AC22"/>
    <mergeCell ref="AD19:AH19"/>
    <mergeCell ref="T22:U22"/>
    <mergeCell ref="V22:W22"/>
    <mergeCell ref="AD22:AH22"/>
    <mergeCell ref="B21:X21"/>
    <mergeCell ref="B22:C22"/>
    <mergeCell ref="G22:I22"/>
    <mergeCell ref="K22:M22"/>
    <mergeCell ref="O22:P22"/>
    <mergeCell ref="Q22:S22"/>
  </mergeCells>
  <pageMargins left="0.23622047244094491" right="0.23622047244094491" top="0.31496062992125984" bottom="0" header="0.51181102362204722" footer="0.51181102362204722"/>
  <pageSetup scale="77"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Hoja1!$A$3:$A$24</xm:f>
          </x14:formula1>
          <xm:sqref>G7:X8</xm:sqref>
        </x14:dataValidation>
        <x14:dataValidation type="list" allowBlank="1" showInputMessage="1" showErrorMessage="1">
          <x14:formula1>
            <xm:f>Hoja1!$D$3:$D$13</xm:f>
          </x14:formula1>
          <xm:sqref>G14:J14</xm:sqref>
        </x14:dataValidation>
        <x14:dataValidation type="list" allowBlank="1" showInputMessage="1" showErrorMessage="1">
          <x14:formula1>
            <xm:f>'\\172.23.131.133\Sistema Integrado de Gestion de Calidad y Ambiental\4. Indicadores de Gestión\2021\[Informática.xlsx]Hoja1'!#REF!</xm:f>
          </x14:formula1>
          <xm:sqref>C18:D18</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8"/>
    <pageSetUpPr fitToPage="1"/>
  </sheetPr>
  <dimension ref="B1:AR50"/>
  <sheetViews>
    <sheetView zoomScale="80" zoomScaleNormal="80" zoomScaleSheetLayoutView="100" workbookViewId="0">
      <selection activeCell="H5" sqref="H5:J5"/>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43" width="4.625" style="46"/>
    <col min="44" max="44" width="9.125" style="23" customWidth="1"/>
    <col min="45" max="16384" width="4.625" style="23"/>
  </cols>
  <sheetData>
    <row r="1" spans="2:44" ht="20.25" customHeight="1">
      <c r="B1" s="344" t="s">
        <v>72</v>
      </c>
      <c r="C1" s="345"/>
      <c r="D1" s="345"/>
      <c r="E1" s="345"/>
      <c r="F1" s="345"/>
      <c r="G1" s="345"/>
      <c r="H1" s="345"/>
      <c r="I1" s="345"/>
      <c r="J1" s="345"/>
      <c r="K1" s="345"/>
      <c r="L1" s="345"/>
      <c r="M1" s="345"/>
      <c r="N1" s="345"/>
      <c r="O1" s="345"/>
      <c r="P1" s="345"/>
      <c r="Q1" s="345"/>
      <c r="R1" s="345"/>
      <c r="S1" s="345"/>
      <c r="T1" s="346"/>
      <c r="U1" s="356"/>
      <c r="V1" s="357"/>
      <c r="W1" s="357"/>
      <c r="X1" s="358"/>
      <c r="AB1" s="383" t="s">
        <v>374</v>
      </c>
      <c r="AC1" s="383"/>
      <c r="AD1" s="383"/>
      <c r="AE1" s="383"/>
      <c r="AF1" s="383"/>
      <c r="AG1" s="383"/>
      <c r="AH1" s="383"/>
      <c r="AI1" s="383"/>
      <c r="AJ1" s="383"/>
      <c r="AK1" s="383"/>
      <c r="AL1" s="383"/>
      <c r="AM1" s="383"/>
      <c r="AN1" s="383"/>
      <c r="AO1" s="383"/>
      <c r="AP1" s="383"/>
      <c r="AQ1" s="383"/>
      <c r="AR1" s="383"/>
    </row>
    <row r="2" spans="2:44" ht="13.5" customHeight="1">
      <c r="B2" s="347" t="s">
        <v>75</v>
      </c>
      <c r="C2" s="348"/>
      <c r="D2" s="348"/>
      <c r="E2" s="348"/>
      <c r="F2" s="348"/>
      <c r="G2" s="348"/>
      <c r="H2" s="348"/>
      <c r="I2" s="348"/>
      <c r="J2" s="348"/>
      <c r="K2" s="348"/>
      <c r="L2" s="348"/>
      <c r="M2" s="348"/>
      <c r="N2" s="348"/>
      <c r="O2" s="348"/>
      <c r="P2" s="348"/>
      <c r="Q2" s="348"/>
      <c r="R2" s="348"/>
      <c r="S2" s="348"/>
      <c r="T2" s="349"/>
      <c r="U2" s="359"/>
      <c r="V2" s="360"/>
      <c r="W2" s="360"/>
      <c r="X2" s="361"/>
    </row>
    <row r="3" spans="2:44" ht="13.5" customHeight="1">
      <c r="B3" s="350"/>
      <c r="C3" s="351"/>
      <c r="D3" s="351"/>
      <c r="E3" s="351"/>
      <c r="F3" s="351"/>
      <c r="G3" s="351"/>
      <c r="H3" s="351"/>
      <c r="I3" s="351"/>
      <c r="J3" s="351"/>
      <c r="K3" s="351"/>
      <c r="L3" s="351"/>
      <c r="M3" s="351"/>
      <c r="N3" s="351"/>
      <c r="O3" s="351"/>
      <c r="P3" s="351"/>
      <c r="Q3" s="351"/>
      <c r="R3" s="351"/>
      <c r="S3" s="351"/>
      <c r="T3" s="352"/>
      <c r="U3" s="359"/>
      <c r="V3" s="360"/>
      <c r="W3" s="360"/>
      <c r="X3" s="361"/>
      <c r="AB3" s="372" t="s">
        <v>443</v>
      </c>
      <c r="AC3" s="372"/>
      <c r="AD3" s="372"/>
      <c r="AE3" s="372"/>
      <c r="AF3" s="372"/>
      <c r="AG3" s="372"/>
      <c r="AH3" s="372"/>
      <c r="AI3" s="372"/>
      <c r="AJ3" s="372"/>
      <c r="AK3" s="372"/>
      <c r="AL3" s="372"/>
      <c r="AM3" s="372"/>
      <c r="AN3" s="372"/>
      <c r="AO3" s="372"/>
      <c r="AP3" s="372"/>
      <c r="AQ3" s="372"/>
      <c r="AR3" s="372"/>
    </row>
    <row r="4" spans="2:44" ht="13.5" customHeight="1">
      <c r="B4" s="353"/>
      <c r="C4" s="354"/>
      <c r="D4" s="354"/>
      <c r="E4" s="354"/>
      <c r="F4" s="354"/>
      <c r="G4" s="354"/>
      <c r="H4" s="354"/>
      <c r="I4" s="354"/>
      <c r="J4" s="354"/>
      <c r="K4" s="354"/>
      <c r="L4" s="354"/>
      <c r="M4" s="354"/>
      <c r="N4" s="354"/>
      <c r="O4" s="354"/>
      <c r="P4" s="354"/>
      <c r="Q4" s="354"/>
      <c r="R4" s="354"/>
      <c r="S4" s="354"/>
      <c r="T4" s="355"/>
      <c r="U4" s="362"/>
      <c r="V4" s="363"/>
      <c r="W4" s="363"/>
      <c r="X4" s="364"/>
      <c r="AB4" s="372"/>
      <c r="AC4" s="372"/>
      <c r="AD4" s="372"/>
      <c r="AE4" s="372"/>
      <c r="AF4" s="372"/>
      <c r="AG4" s="372"/>
      <c r="AH4" s="372"/>
      <c r="AI4" s="372"/>
      <c r="AJ4" s="372"/>
      <c r="AK4" s="372"/>
      <c r="AL4" s="372"/>
      <c r="AM4" s="372"/>
      <c r="AN4" s="372"/>
      <c r="AO4" s="372"/>
      <c r="AP4" s="372"/>
      <c r="AQ4" s="372"/>
      <c r="AR4" s="372"/>
    </row>
    <row r="5" spans="2:44" s="41" customFormat="1" ht="14.25" customHeight="1">
      <c r="B5" s="131" t="s">
        <v>0</v>
      </c>
      <c r="C5" s="336" t="s">
        <v>444</v>
      </c>
      <c r="D5" s="336"/>
      <c r="E5" s="337" t="s">
        <v>1</v>
      </c>
      <c r="F5" s="337"/>
      <c r="G5" s="337"/>
      <c r="H5" s="338" t="s">
        <v>441</v>
      </c>
      <c r="I5" s="338"/>
      <c r="J5" s="338"/>
      <c r="K5" s="337" t="s">
        <v>2</v>
      </c>
      <c r="L5" s="337"/>
      <c r="M5" s="337"/>
      <c r="N5" s="337"/>
      <c r="O5" s="336" t="s">
        <v>442</v>
      </c>
      <c r="P5" s="336"/>
      <c r="Q5" s="336"/>
      <c r="R5" s="336"/>
      <c r="S5" s="339" t="s">
        <v>3</v>
      </c>
      <c r="T5" s="340"/>
      <c r="U5" s="340"/>
      <c r="V5" s="341"/>
      <c r="W5" s="342" t="s">
        <v>120</v>
      </c>
      <c r="X5" s="343"/>
      <c r="Y5" s="47"/>
      <c r="Z5" s="48"/>
      <c r="AA5" s="48"/>
      <c r="AB5" s="380" t="s">
        <v>143</v>
      </c>
      <c r="AC5" s="380"/>
      <c r="AD5" s="380" t="s">
        <v>144</v>
      </c>
      <c r="AE5" s="380"/>
      <c r="AF5" s="380"/>
      <c r="AG5" s="380"/>
      <c r="AH5" s="380"/>
      <c r="AI5" s="380" t="s">
        <v>145</v>
      </c>
      <c r="AJ5" s="380"/>
      <c r="AK5" s="380"/>
      <c r="AL5" s="380" t="s">
        <v>146</v>
      </c>
      <c r="AM5" s="380"/>
      <c r="AN5" s="380"/>
      <c r="AO5" s="380"/>
      <c r="AP5" s="372" t="s">
        <v>149</v>
      </c>
      <c r="AQ5" s="372"/>
      <c r="AR5" s="373" t="s">
        <v>150</v>
      </c>
    </row>
    <row r="6" spans="2:44" ht="9" customHeight="1">
      <c r="B6" s="275"/>
      <c r="C6" s="275"/>
      <c r="D6" s="275"/>
      <c r="E6" s="275"/>
      <c r="F6" s="275"/>
      <c r="G6" s="275"/>
      <c r="H6" s="275"/>
      <c r="I6" s="275"/>
      <c r="J6" s="275"/>
      <c r="K6" s="275"/>
      <c r="L6" s="275"/>
      <c r="M6" s="275"/>
      <c r="N6" s="275"/>
      <c r="O6" s="275"/>
      <c r="P6" s="275"/>
      <c r="Q6" s="275"/>
      <c r="R6" s="275"/>
      <c r="S6" s="275"/>
      <c r="T6" s="275"/>
      <c r="U6" s="275"/>
      <c r="V6" s="275"/>
      <c r="W6" s="275"/>
      <c r="X6" s="275"/>
      <c r="AB6" s="380"/>
      <c r="AC6" s="380"/>
      <c r="AD6" s="380"/>
      <c r="AE6" s="380"/>
      <c r="AF6" s="380"/>
      <c r="AG6" s="380"/>
      <c r="AH6" s="380"/>
      <c r="AI6" s="380"/>
      <c r="AJ6" s="380"/>
      <c r="AK6" s="380"/>
      <c r="AL6" s="380"/>
      <c r="AM6" s="380"/>
      <c r="AN6" s="380"/>
      <c r="AO6" s="380"/>
      <c r="AP6" s="372"/>
      <c r="AQ6" s="372"/>
      <c r="AR6" s="373"/>
    </row>
    <row r="7" spans="2:44" ht="14.25" customHeight="1">
      <c r="B7" s="287" t="s">
        <v>76</v>
      </c>
      <c r="C7" s="288"/>
      <c r="D7" s="288"/>
      <c r="E7" s="288"/>
      <c r="F7" s="289"/>
      <c r="G7" s="293" t="s">
        <v>78</v>
      </c>
      <c r="H7" s="294"/>
      <c r="I7" s="294"/>
      <c r="J7" s="294"/>
      <c r="K7" s="294"/>
      <c r="L7" s="294"/>
      <c r="M7" s="294"/>
      <c r="N7" s="294"/>
      <c r="O7" s="294"/>
      <c r="P7" s="294"/>
      <c r="Q7" s="294"/>
      <c r="R7" s="294"/>
      <c r="S7" s="294"/>
      <c r="T7" s="294"/>
      <c r="U7" s="294"/>
      <c r="V7" s="294"/>
      <c r="W7" s="294"/>
      <c r="X7" s="295"/>
      <c r="AB7" s="375">
        <v>2029</v>
      </c>
      <c r="AC7" s="375"/>
      <c r="AD7" s="376" t="s">
        <v>445</v>
      </c>
      <c r="AE7" s="376"/>
      <c r="AF7" s="376"/>
      <c r="AG7" s="376"/>
      <c r="AH7" s="376"/>
      <c r="AI7" s="410">
        <v>98</v>
      </c>
      <c r="AJ7" s="411"/>
      <c r="AK7" s="412"/>
      <c r="AL7" s="410">
        <v>98</v>
      </c>
      <c r="AM7" s="411"/>
      <c r="AN7" s="411"/>
      <c r="AO7" s="412"/>
      <c r="AP7" s="379">
        <f t="shared" ref="AP7:AP10" si="0">AL7/AI7</f>
        <v>1</v>
      </c>
      <c r="AQ7" s="379"/>
      <c r="AR7" s="384">
        <f>SUM(AP7:AQ10)/4</f>
        <v>1</v>
      </c>
    </row>
    <row r="8" spans="2:44" ht="14.25" customHeight="1">
      <c r="B8" s="290"/>
      <c r="C8" s="291"/>
      <c r="D8" s="291"/>
      <c r="E8" s="291"/>
      <c r="F8" s="292"/>
      <c r="G8" s="296"/>
      <c r="H8" s="297"/>
      <c r="I8" s="297"/>
      <c r="J8" s="297"/>
      <c r="K8" s="297"/>
      <c r="L8" s="297"/>
      <c r="M8" s="297"/>
      <c r="N8" s="297"/>
      <c r="O8" s="297"/>
      <c r="P8" s="297"/>
      <c r="Q8" s="297"/>
      <c r="R8" s="297"/>
      <c r="S8" s="297"/>
      <c r="T8" s="297"/>
      <c r="U8" s="297"/>
      <c r="V8" s="297"/>
      <c r="W8" s="297"/>
      <c r="X8" s="298"/>
      <c r="AB8" s="375"/>
      <c r="AC8" s="375"/>
      <c r="AD8" s="376" t="s">
        <v>446</v>
      </c>
      <c r="AE8" s="376"/>
      <c r="AF8" s="376"/>
      <c r="AG8" s="376"/>
      <c r="AH8" s="376"/>
      <c r="AI8" s="410">
        <v>98</v>
      </c>
      <c r="AJ8" s="411"/>
      <c r="AK8" s="412"/>
      <c r="AL8" s="410">
        <v>98</v>
      </c>
      <c r="AM8" s="411"/>
      <c r="AN8" s="411"/>
      <c r="AO8" s="412"/>
      <c r="AP8" s="379">
        <f t="shared" si="0"/>
        <v>1</v>
      </c>
      <c r="AQ8" s="379"/>
      <c r="AR8" s="384"/>
    </row>
    <row r="9" spans="2:44" ht="19.149999999999999" customHeight="1">
      <c r="B9" s="281" t="s">
        <v>49</v>
      </c>
      <c r="C9" s="282"/>
      <c r="D9" s="282"/>
      <c r="E9" s="282"/>
      <c r="F9" s="282"/>
      <c r="G9" s="282"/>
      <c r="H9" s="282"/>
      <c r="I9" s="282"/>
      <c r="J9" s="282"/>
      <c r="K9" s="282"/>
      <c r="L9" s="282"/>
      <c r="M9" s="282"/>
      <c r="N9" s="282"/>
      <c r="O9" s="282"/>
      <c r="P9" s="282"/>
      <c r="Q9" s="282"/>
      <c r="R9" s="282"/>
      <c r="S9" s="282"/>
      <c r="T9" s="282"/>
      <c r="U9" s="282"/>
      <c r="V9" s="282"/>
      <c r="W9" s="282"/>
      <c r="X9" s="283"/>
      <c r="AB9" s="375"/>
      <c r="AC9" s="375"/>
      <c r="AD9" s="376" t="s">
        <v>447</v>
      </c>
      <c r="AE9" s="376"/>
      <c r="AF9" s="376"/>
      <c r="AG9" s="376"/>
      <c r="AH9" s="376"/>
      <c r="AI9" s="410">
        <v>98</v>
      </c>
      <c r="AJ9" s="411"/>
      <c r="AK9" s="412"/>
      <c r="AL9" s="410">
        <v>98</v>
      </c>
      <c r="AM9" s="411"/>
      <c r="AN9" s="411"/>
      <c r="AO9" s="412"/>
      <c r="AP9" s="379">
        <f t="shared" si="0"/>
        <v>1</v>
      </c>
      <c r="AQ9" s="379"/>
      <c r="AR9" s="384"/>
    </row>
    <row r="10" spans="2:44" ht="15" customHeight="1">
      <c r="B10" s="268" t="s">
        <v>4</v>
      </c>
      <c r="C10" s="269"/>
      <c r="D10" s="269"/>
      <c r="E10" s="269"/>
      <c r="F10" s="269"/>
      <c r="G10" s="269"/>
      <c r="H10" s="269"/>
      <c r="I10" s="269"/>
      <c r="J10" s="269"/>
      <c r="K10" s="269"/>
      <c r="L10" s="269"/>
      <c r="M10" s="269"/>
      <c r="N10" s="269"/>
      <c r="O10" s="269"/>
      <c r="P10" s="269"/>
      <c r="Q10" s="269"/>
      <c r="R10" s="269"/>
      <c r="S10" s="269"/>
      <c r="T10" s="269"/>
      <c r="U10" s="269"/>
      <c r="V10" s="269"/>
      <c r="W10" s="269"/>
      <c r="X10" s="269"/>
      <c r="AB10" s="375"/>
      <c r="AC10" s="375"/>
      <c r="AD10" s="376" t="s">
        <v>448</v>
      </c>
      <c r="AE10" s="376"/>
      <c r="AF10" s="376"/>
      <c r="AG10" s="376"/>
      <c r="AH10" s="376"/>
      <c r="AI10" s="410">
        <v>98</v>
      </c>
      <c r="AJ10" s="411"/>
      <c r="AK10" s="412"/>
      <c r="AL10" s="410">
        <v>98</v>
      </c>
      <c r="AM10" s="411"/>
      <c r="AN10" s="411"/>
      <c r="AO10" s="412"/>
      <c r="AP10" s="379">
        <f t="shared" si="0"/>
        <v>1</v>
      </c>
      <c r="AQ10" s="379"/>
      <c r="AR10" s="384"/>
    </row>
    <row r="11" spans="2:44" ht="38.25" customHeight="1">
      <c r="B11" s="280" t="s">
        <v>158</v>
      </c>
      <c r="C11" s="280"/>
      <c r="D11" s="280"/>
      <c r="E11" s="280"/>
      <c r="F11" s="280"/>
      <c r="G11" s="280"/>
      <c r="H11" s="280"/>
      <c r="I11" s="280"/>
      <c r="J11" s="280"/>
      <c r="K11" s="280"/>
      <c r="L11" s="280"/>
      <c r="M11" s="280"/>
      <c r="N11" s="280"/>
      <c r="O11" s="280"/>
      <c r="P11" s="280"/>
      <c r="Q11" s="280"/>
      <c r="R11" s="280"/>
      <c r="S11" s="280"/>
      <c r="T11" s="280"/>
      <c r="U11" s="280"/>
      <c r="V11" s="280"/>
      <c r="W11" s="280"/>
      <c r="X11" s="280"/>
      <c r="AB11" s="374">
        <v>2020</v>
      </c>
      <c r="AC11" s="374"/>
      <c r="AD11" s="377" t="s">
        <v>131</v>
      </c>
      <c r="AE11" s="377"/>
      <c r="AF11" s="377"/>
      <c r="AG11" s="377"/>
      <c r="AH11" s="377"/>
      <c r="AI11" s="381">
        <v>98</v>
      </c>
      <c r="AJ11" s="381"/>
      <c r="AK11" s="381"/>
      <c r="AL11" s="381">
        <v>98</v>
      </c>
      <c r="AM11" s="381"/>
      <c r="AN11" s="381"/>
      <c r="AO11" s="381"/>
      <c r="AP11" s="382">
        <f>AL11/AI11</f>
        <v>1</v>
      </c>
      <c r="AQ11" s="382"/>
      <c r="AR11" s="385">
        <f>SUM(AP11:AQ14)/4</f>
        <v>1</v>
      </c>
    </row>
    <row r="12" spans="2:44" ht="12.75">
      <c r="B12" s="262" t="s">
        <v>56</v>
      </c>
      <c r="C12" s="263"/>
      <c r="D12" s="263"/>
      <c r="E12" s="263"/>
      <c r="F12" s="264"/>
      <c r="G12" s="262" t="s">
        <v>48</v>
      </c>
      <c r="H12" s="263"/>
      <c r="I12" s="263"/>
      <c r="J12" s="264"/>
      <c r="K12" s="262" t="s">
        <v>5</v>
      </c>
      <c r="L12" s="263"/>
      <c r="M12" s="263"/>
      <c r="N12" s="264"/>
      <c r="O12" s="268" t="s">
        <v>6</v>
      </c>
      <c r="P12" s="269"/>
      <c r="Q12" s="269"/>
      <c r="R12" s="269"/>
      <c r="S12" s="269"/>
      <c r="T12" s="269"/>
      <c r="U12" s="269"/>
      <c r="V12" s="269"/>
      <c r="W12" s="269"/>
      <c r="X12" s="270"/>
      <c r="Y12" s="49"/>
      <c r="Z12" s="50"/>
      <c r="AA12" s="50"/>
      <c r="AB12" s="374"/>
      <c r="AC12" s="374"/>
      <c r="AD12" s="377" t="s">
        <v>132</v>
      </c>
      <c r="AE12" s="377"/>
      <c r="AF12" s="377"/>
      <c r="AG12" s="377"/>
      <c r="AH12" s="377"/>
      <c r="AI12" s="381">
        <v>98</v>
      </c>
      <c r="AJ12" s="381"/>
      <c r="AK12" s="381"/>
      <c r="AL12" s="381">
        <v>98</v>
      </c>
      <c r="AM12" s="381"/>
      <c r="AN12" s="381"/>
      <c r="AO12" s="381"/>
      <c r="AP12" s="382">
        <f t="shared" ref="AP12:AP22" si="1">AL12/AI12</f>
        <v>1</v>
      </c>
      <c r="AQ12" s="382"/>
      <c r="AR12" s="385"/>
    </row>
    <row r="13" spans="2:44" ht="25.5" customHeight="1">
      <c r="B13" s="265"/>
      <c r="C13" s="266"/>
      <c r="D13" s="266"/>
      <c r="E13" s="266"/>
      <c r="F13" s="267"/>
      <c r="G13" s="265"/>
      <c r="H13" s="266"/>
      <c r="I13" s="266"/>
      <c r="J13" s="267"/>
      <c r="K13" s="265"/>
      <c r="L13" s="266"/>
      <c r="M13" s="266"/>
      <c r="N13" s="267"/>
      <c r="O13" s="268" t="s">
        <v>55</v>
      </c>
      <c r="P13" s="269"/>
      <c r="Q13" s="269"/>
      <c r="R13" s="270"/>
      <c r="S13" s="268" t="s">
        <v>54</v>
      </c>
      <c r="T13" s="269"/>
      <c r="U13" s="270"/>
      <c r="V13" s="268" t="s">
        <v>53</v>
      </c>
      <c r="W13" s="269"/>
      <c r="X13" s="270"/>
      <c r="Y13" s="49"/>
      <c r="Z13" s="50"/>
      <c r="AA13" s="50"/>
      <c r="AB13" s="374"/>
      <c r="AC13" s="374"/>
      <c r="AD13" s="377" t="s">
        <v>133</v>
      </c>
      <c r="AE13" s="377"/>
      <c r="AF13" s="377"/>
      <c r="AG13" s="377"/>
      <c r="AH13" s="377"/>
      <c r="AI13" s="381">
        <v>98</v>
      </c>
      <c r="AJ13" s="381"/>
      <c r="AK13" s="381"/>
      <c r="AL13" s="381">
        <v>98</v>
      </c>
      <c r="AM13" s="381"/>
      <c r="AN13" s="381"/>
      <c r="AO13" s="381"/>
      <c r="AP13" s="382">
        <f t="shared" si="1"/>
        <v>1</v>
      </c>
      <c r="AQ13" s="382"/>
      <c r="AR13" s="385"/>
    </row>
    <row r="14" spans="2:44" ht="99" customHeight="1">
      <c r="B14" s="276" t="s">
        <v>346</v>
      </c>
      <c r="C14" s="276"/>
      <c r="D14" s="276"/>
      <c r="E14" s="276"/>
      <c r="F14" s="276"/>
      <c r="G14" s="261" t="s">
        <v>100</v>
      </c>
      <c r="H14" s="261"/>
      <c r="I14" s="261"/>
      <c r="J14" s="261"/>
      <c r="K14" s="261">
        <v>1</v>
      </c>
      <c r="L14" s="261"/>
      <c r="M14" s="261"/>
      <c r="N14" s="261"/>
      <c r="O14" s="277">
        <v>1</v>
      </c>
      <c r="P14" s="278"/>
      <c r="Q14" s="278"/>
      <c r="R14" s="279"/>
      <c r="S14" s="329">
        <v>44561</v>
      </c>
      <c r="T14" s="330"/>
      <c r="U14" s="331"/>
      <c r="V14" s="332">
        <v>2021</v>
      </c>
      <c r="W14" s="332"/>
      <c r="X14" s="332"/>
      <c r="AB14" s="374"/>
      <c r="AC14" s="374"/>
      <c r="AD14" s="377" t="s">
        <v>134</v>
      </c>
      <c r="AE14" s="377"/>
      <c r="AF14" s="377"/>
      <c r="AG14" s="377"/>
      <c r="AH14" s="377"/>
      <c r="AI14" s="381">
        <v>98</v>
      </c>
      <c r="AJ14" s="381"/>
      <c r="AK14" s="381"/>
      <c r="AL14" s="381">
        <v>98</v>
      </c>
      <c r="AM14" s="381"/>
      <c r="AN14" s="381"/>
      <c r="AO14" s="381"/>
      <c r="AP14" s="382">
        <f t="shared" si="1"/>
        <v>1</v>
      </c>
      <c r="AQ14" s="382"/>
      <c r="AR14" s="385"/>
    </row>
    <row r="15" spans="2:44" ht="18" customHeight="1">
      <c r="B15" s="281" t="s">
        <v>7</v>
      </c>
      <c r="C15" s="282"/>
      <c r="D15" s="282"/>
      <c r="E15" s="282"/>
      <c r="F15" s="282"/>
      <c r="G15" s="282"/>
      <c r="H15" s="282"/>
      <c r="I15" s="282"/>
      <c r="J15" s="282"/>
      <c r="K15" s="282"/>
      <c r="L15" s="282"/>
      <c r="M15" s="282"/>
      <c r="N15" s="282"/>
      <c r="O15" s="282"/>
      <c r="P15" s="282"/>
      <c r="Q15" s="282"/>
      <c r="R15" s="282"/>
      <c r="S15" s="282"/>
      <c r="T15" s="282"/>
      <c r="U15" s="282"/>
      <c r="V15" s="282"/>
      <c r="W15" s="282"/>
      <c r="X15" s="283"/>
      <c r="Z15" s="46" t="s">
        <v>51</v>
      </c>
      <c r="AB15" s="375">
        <v>2021</v>
      </c>
      <c r="AC15" s="375"/>
      <c r="AD15" s="376" t="s">
        <v>135</v>
      </c>
      <c r="AE15" s="376"/>
      <c r="AF15" s="376"/>
      <c r="AG15" s="376"/>
      <c r="AH15" s="376"/>
      <c r="AI15" s="378">
        <v>100</v>
      </c>
      <c r="AJ15" s="378"/>
      <c r="AK15" s="378"/>
      <c r="AL15" s="378">
        <v>85</v>
      </c>
      <c r="AM15" s="378"/>
      <c r="AN15" s="378"/>
      <c r="AO15" s="378"/>
      <c r="AP15" s="379">
        <f t="shared" si="1"/>
        <v>0.85</v>
      </c>
      <c r="AQ15" s="379"/>
      <c r="AR15" s="384">
        <f t="shared" ref="AR15" si="2">SUM(AP15:AQ18)/4</f>
        <v>0.67749999999999999</v>
      </c>
    </row>
    <row r="16" spans="2:44" ht="12.75" customHeight="1">
      <c r="B16" s="271" t="s">
        <v>52</v>
      </c>
      <c r="C16" s="262" t="s">
        <v>8</v>
      </c>
      <c r="D16" s="264"/>
      <c r="E16" s="262" t="s">
        <v>115</v>
      </c>
      <c r="F16" s="264"/>
      <c r="G16" s="262" t="s">
        <v>109</v>
      </c>
      <c r="H16" s="263"/>
      <c r="I16" s="263"/>
      <c r="J16" s="263"/>
      <c r="K16" s="263"/>
      <c r="L16" s="264"/>
      <c r="M16" s="274" t="s">
        <v>116</v>
      </c>
      <c r="N16" s="274"/>
      <c r="O16" s="274"/>
      <c r="P16" s="274"/>
      <c r="Q16" s="274"/>
      <c r="R16" s="274"/>
      <c r="S16" s="274"/>
      <c r="T16" s="274"/>
      <c r="U16" s="274"/>
      <c r="V16" s="274"/>
      <c r="W16" s="274"/>
      <c r="X16" s="274"/>
      <c r="AB16" s="375"/>
      <c r="AC16" s="375"/>
      <c r="AD16" s="376" t="s">
        <v>136</v>
      </c>
      <c r="AE16" s="376"/>
      <c r="AF16" s="376"/>
      <c r="AG16" s="376"/>
      <c r="AH16" s="376"/>
      <c r="AI16" s="378">
        <v>100</v>
      </c>
      <c r="AJ16" s="378"/>
      <c r="AK16" s="378"/>
      <c r="AL16" s="378">
        <v>90</v>
      </c>
      <c r="AM16" s="378"/>
      <c r="AN16" s="378"/>
      <c r="AO16" s="378"/>
      <c r="AP16" s="379">
        <f t="shared" si="1"/>
        <v>0.9</v>
      </c>
      <c r="AQ16" s="379"/>
      <c r="AR16" s="384"/>
    </row>
    <row r="17" spans="2:44" ht="12.75" customHeight="1">
      <c r="B17" s="272"/>
      <c r="C17" s="265"/>
      <c r="D17" s="267"/>
      <c r="E17" s="265"/>
      <c r="F17" s="267"/>
      <c r="G17" s="265"/>
      <c r="H17" s="266"/>
      <c r="I17" s="266"/>
      <c r="J17" s="266"/>
      <c r="K17" s="266"/>
      <c r="L17" s="267"/>
      <c r="M17" s="268" t="s">
        <v>121</v>
      </c>
      <c r="N17" s="269"/>
      <c r="O17" s="269"/>
      <c r="P17" s="269"/>
      <c r="Q17" s="270"/>
      <c r="R17" s="268" t="s">
        <v>122</v>
      </c>
      <c r="S17" s="269"/>
      <c r="T17" s="269"/>
      <c r="U17" s="269"/>
      <c r="V17" s="273" t="s">
        <v>117</v>
      </c>
      <c r="W17" s="273"/>
      <c r="X17" s="273"/>
      <c r="AB17" s="375"/>
      <c r="AC17" s="375"/>
      <c r="AD17" s="376" t="s">
        <v>137</v>
      </c>
      <c r="AE17" s="376"/>
      <c r="AF17" s="376"/>
      <c r="AG17" s="376"/>
      <c r="AH17" s="376"/>
      <c r="AI17" s="378">
        <v>100</v>
      </c>
      <c r="AJ17" s="378"/>
      <c r="AK17" s="378"/>
      <c r="AL17" s="378">
        <v>96</v>
      </c>
      <c r="AM17" s="378"/>
      <c r="AN17" s="378"/>
      <c r="AO17" s="378"/>
      <c r="AP17" s="379">
        <f t="shared" si="1"/>
        <v>0.96</v>
      </c>
      <c r="AQ17" s="379"/>
      <c r="AR17" s="384"/>
    </row>
    <row r="18" spans="2:44" ht="28.5" customHeight="1">
      <c r="B18" s="129" t="s">
        <v>342</v>
      </c>
      <c r="C18" s="259" t="s">
        <v>110</v>
      </c>
      <c r="D18" s="260"/>
      <c r="E18" s="261">
        <v>1</v>
      </c>
      <c r="F18" s="261"/>
      <c r="G18" s="276" t="s">
        <v>343</v>
      </c>
      <c r="H18" s="276"/>
      <c r="I18" s="276"/>
      <c r="J18" s="276"/>
      <c r="K18" s="276"/>
      <c r="L18" s="276"/>
      <c r="M18" s="333" t="s">
        <v>123</v>
      </c>
      <c r="N18" s="333"/>
      <c r="O18" s="333"/>
      <c r="P18" s="333"/>
      <c r="Q18" s="333"/>
      <c r="R18" s="334" t="s">
        <v>124</v>
      </c>
      <c r="S18" s="334"/>
      <c r="T18" s="334"/>
      <c r="U18" s="334"/>
      <c r="V18" s="335" t="s">
        <v>125</v>
      </c>
      <c r="W18" s="335"/>
      <c r="X18" s="335"/>
      <c r="AB18" s="375"/>
      <c r="AC18" s="375"/>
      <c r="AD18" s="376" t="s">
        <v>138</v>
      </c>
      <c r="AE18" s="376"/>
      <c r="AF18" s="376"/>
      <c r="AG18" s="376"/>
      <c r="AH18" s="376"/>
      <c r="AI18" s="378">
        <v>100</v>
      </c>
      <c r="AJ18" s="378"/>
      <c r="AK18" s="378"/>
      <c r="AL18" s="378">
        <v>0</v>
      </c>
      <c r="AM18" s="378"/>
      <c r="AN18" s="378"/>
      <c r="AO18" s="378"/>
      <c r="AP18" s="379">
        <f t="shared" si="1"/>
        <v>0</v>
      </c>
      <c r="AQ18" s="379"/>
      <c r="AR18" s="384"/>
    </row>
    <row r="19" spans="2:44" ht="25.15" customHeight="1">
      <c r="B19" s="268" t="s">
        <v>9</v>
      </c>
      <c r="C19" s="269"/>
      <c r="D19" s="269"/>
      <c r="E19" s="269"/>
      <c r="F19" s="269"/>
      <c r="G19" s="269"/>
      <c r="H19" s="269"/>
      <c r="I19" s="269"/>
      <c r="J19" s="269"/>
      <c r="K19" s="269"/>
      <c r="L19" s="270"/>
      <c r="M19" s="268" t="s">
        <v>10</v>
      </c>
      <c r="N19" s="269"/>
      <c r="O19" s="269"/>
      <c r="P19" s="269"/>
      <c r="Q19" s="269"/>
      <c r="R19" s="269"/>
      <c r="S19" s="269"/>
      <c r="T19" s="269"/>
      <c r="U19" s="269"/>
      <c r="V19" s="269"/>
      <c r="W19" s="269"/>
      <c r="X19" s="270"/>
      <c r="AB19" s="374">
        <v>2022</v>
      </c>
      <c r="AC19" s="374"/>
      <c r="AD19" s="377" t="s">
        <v>139</v>
      </c>
      <c r="AE19" s="377"/>
      <c r="AF19" s="377"/>
      <c r="AG19" s="377"/>
      <c r="AH19" s="377"/>
      <c r="AI19" s="381">
        <v>90</v>
      </c>
      <c r="AJ19" s="381"/>
      <c r="AK19" s="381"/>
      <c r="AL19" s="381">
        <v>90</v>
      </c>
      <c r="AM19" s="381"/>
      <c r="AN19" s="381"/>
      <c r="AO19" s="381"/>
      <c r="AP19" s="382">
        <f t="shared" si="1"/>
        <v>1</v>
      </c>
      <c r="AQ19" s="382"/>
      <c r="AR19" s="385" t="e">
        <f t="shared" ref="AR19" si="3">SUM(AP19:AQ22)/4</f>
        <v>#DIV/0!</v>
      </c>
    </row>
    <row r="20" spans="2:44" ht="45.4" customHeight="1">
      <c r="B20" s="259" t="s">
        <v>347</v>
      </c>
      <c r="C20" s="286"/>
      <c r="D20" s="286"/>
      <c r="E20" s="286"/>
      <c r="F20" s="286"/>
      <c r="G20" s="286"/>
      <c r="H20" s="286"/>
      <c r="I20" s="286"/>
      <c r="J20" s="286"/>
      <c r="K20" s="286"/>
      <c r="L20" s="260"/>
      <c r="M20" s="259"/>
      <c r="N20" s="286"/>
      <c r="O20" s="286"/>
      <c r="P20" s="286"/>
      <c r="Q20" s="286"/>
      <c r="R20" s="286"/>
      <c r="S20" s="286"/>
      <c r="T20" s="286"/>
      <c r="U20" s="286"/>
      <c r="V20" s="286"/>
      <c r="W20" s="286"/>
      <c r="X20" s="260"/>
      <c r="AA20" s="51"/>
      <c r="AB20" s="374"/>
      <c r="AC20" s="374"/>
      <c r="AD20" s="377" t="s">
        <v>140</v>
      </c>
      <c r="AE20" s="377"/>
      <c r="AF20" s="377"/>
      <c r="AG20" s="377"/>
      <c r="AH20" s="377"/>
      <c r="AI20" s="381">
        <v>90</v>
      </c>
      <c r="AJ20" s="381"/>
      <c r="AK20" s="381"/>
      <c r="AL20" s="381">
        <v>65</v>
      </c>
      <c r="AM20" s="381"/>
      <c r="AN20" s="381"/>
      <c r="AO20" s="381"/>
      <c r="AP20" s="382">
        <f t="shared" si="1"/>
        <v>0.72222222222222221</v>
      </c>
      <c r="AQ20" s="382"/>
      <c r="AR20" s="385"/>
    </row>
    <row r="21" spans="2:44" ht="18.95" customHeight="1">
      <c r="B21" s="281" t="s">
        <v>11</v>
      </c>
      <c r="C21" s="282"/>
      <c r="D21" s="282"/>
      <c r="E21" s="282"/>
      <c r="F21" s="282"/>
      <c r="G21" s="282"/>
      <c r="H21" s="282"/>
      <c r="I21" s="282"/>
      <c r="J21" s="282"/>
      <c r="K21" s="282"/>
      <c r="L21" s="282"/>
      <c r="M21" s="282"/>
      <c r="N21" s="282"/>
      <c r="O21" s="282"/>
      <c r="P21" s="282"/>
      <c r="Q21" s="282"/>
      <c r="R21" s="282"/>
      <c r="S21" s="282"/>
      <c r="T21" s="282"/>
      <c r="U21" s="282"/>
      <c r="V21" s="282"/>
      <c r="W21" s="282"/>
      <c r="X21" s="283"/>
      <c r="AB21" s="374"/>
      <c r="AC21" s="374"/>
      <c r="AD21" s="377" t="s">
        <v>141</v>
      </c>
      <c r="AE21" s="377"/>
      <c r="AF21" s="377"/>
      <c r="AG21" s="377"/>
      <c r="AH21" s="377"/>
      <c r="AI21" s="381"/>
      <c r="AJ21" s="381"/>
      <c r="AK21" s="381"/>
      <c r="AL21" s="381"/>
      <c r="AM21" s="381"/>
      <c r="AN21" s="381"/>
      <c r="AO21" s="381"/>
      <c r="AP21" s="382" t="e">
        <f t="shared" si="1"/>
        <v>#DIV/0!</v>
      </c>
      <c r="AQ21" s="382"/>
      <c r="AR21" s="385"/>
    </row>
    <row r="22" spans="2:44" ht="18.95" customHeight="1">
      <c r="B22" s="284" t="s">
        <v>12</v>
      </c>
      <c r="C22" s="284"/>
      <c r="D22" s="130" t="s">
        <v>13</v>
      </c>
      <c r="E22" s="130" t="s">
        <v>14</v>
      </c>
      <c r="F22" s="130" t="s">
        <v>15</v>
      </c>
      <c r="G22" s="285" t="s">
        <v>16</v>
      </c>
      <c r="H22" s="285"/>
      <c r="I22" s="285"/>
      <c r="J22" s="130" t="s">
        <v>17</v>
      </c>
      <c r="K22" s="285" t="s">
        <v>18</v>
      </c>
      <c r="L22" s="285"/>
      <c r="M22" s="285"/>
      <c r="N22" s="130" t="s">
        <v>19</v>
      </c>
      <c r="O22" s="285" t="s">
        <v>20</v>
      </c>
      <c r="P22" s="285"/>
      <c r="Q22" s="285" t="s">
        <v>21</v>
      </c>
      <c r="R22" s="285"/>
      <c r="S22" s="285"/>
      <c r="T22" s="285" t="s">
        <v>22</v>
      </c>
      <c r="U22" s="285"/>
      <c r="V22" s="285" t="s">
        <v>23</v>
      </c>
      <c r="W22" s="285"/>
      <c r="X22" s="130" t="s">
        <v>24</v>
      </c>
      <c r="AB22" s="374"/>
      <c r="AC22" s="374"/>
      <c r="AD22" s="377" t="s">
        <v>142</v>
      </c>
      <c r="AE22" s="377"/>
      <c r="AF22" s="377"/>
      <c r="AG22" s="377"/>
      <c r="AH22" s="377"/>
      <c r="AI22" s="381"/>
      <c r="AJ22" s="381"/>
      <c r="AK22" s="381"/>
      <c r="AL22" s="381"/>
      <c r="AM22" s="381"/>
      <c r="AN22" s="381"/>
      <c r="AO22" s="381"/>
      <c r="AP22" s="382" t="e">
        <f t="shared" si="1"/>
        <v>#DIV/0!</v>
      </c>
      <c r="AQ22" s="382"/>
      <c r="AR22" s="385"/>
    </row>
    <row r="23" spans="2:44" ht="18.95" customHeight="1">
      <c r="B23" s="284" t="s">
        <v>25</v>
      </c>
      <c r="C23" s="284"/>
      <c r="D23" s="368">
        <f>AL15</f>
        <v>85</v>
      </c>
      <c r="E23" s="369"/>
      <c r="F23" s="370"/>
      <c r="G23" s="371">
        <f>AL16</f>
        <v>90</v>
      </c>
      <c r="H23" s="286"/>
      <c r="I23" s="286"/>
      <c r="J23" s="286"/>
      <c r="K23" s="286"/>
      <c r="L23" s="286"/>
      <c r="M23" s="260"/>
      <c r="N23" s="368">
        <f>AL17</f>
        <v>96</v>
      </c>
      <c r="O23" s="369"/>
      <c r="P23" s="369"/>
      <c r="Q23" s="369"/>
      <c r="R23" s="369"/>
      <c r="S23" s="370"/>
      <c r="T23" s="371">
        <f>AL18</f>
        <v>0</v>
      </c>
      <c r="U23" s="286"/>
      <c r="V23" s="286"/>
      <c r="W23" s="286"/>
      <c r="X23" s="260"/>
      <c r="Z23" s="52"/>
      <c r="AA23" s="52"/>
    </row>
    <row r="24" spans="2:44" ht="18.95" customHeight="1">
      <c r="B24" s="284" t="s">
        <v>26</v>
      </c>
      <c r="C24" s="284"/>
      <c r="D24" s="368">
        <f>AI15</f>
        <v>100</v>
      </c>
      <c r="E24" s="369"/>
      <c r="F24" s="370"/>
      <c r="G24" s="371">
        <f>AI16</f>
        <v>100</v>
      </c>
      <c r="H24" s="286"/>
      <c r="I24" s="286"/>
      <c r="J24" s="286"/>
      <c r="K24" s="286"/>
      <c r="L24" s="286"/>
      <c r="M24" s="260"/>
      <c r="N24" s="368">
        <f>AI17</f>
        <v>100</v>
      </c>
      <c r="O24" s="369"/>
      <c r="P24" s="369"/>
      <c r="Q24" s="369"/>
      <c r="R24" s="369"/>
      <c r="S24" s="370"/>
      <c r="T24" s="371">
        <f>AI18</f>
        <v>100</v>
      </c>
      <c r="U24" s="286"/>
      <c r="V24" s="286"/>
      <c r="W24" s="286"/>
      <c r="X24" s="260"/>
      <c r="Y24" s="53"/>
    </row>
    <row r="25" spans="2:44" ht="19.7" customHeight="1">
      <c r="B25" s="281" t="s">
        <v>47</v>
      </c>
      <c r="C25" s="282"/>
      <c r="D25" s="282"/>
      <c r="E25" s="282"/>
      <c r="F25" s="282"/>
      <c r="G25" s="282"/>
      <c r="H25" s="282"/>
      <c r="I25" s="282"/>
      <c r="J25" s="282"/>
      <c r="K25" s="282"/>
      <c r="L25" s="282"/>
      <c r="M25" s="282"/>
      <c r="N25" s="282"/>
      <c r="O25" s="282"/>
      <c r="P25" s="282"/>
      <c r="Q25" s="282"/>
      <c r="R25" s="282"/>
      <c r="S25" s="282"/>
      <c r="T25" s="282"/>
      <c r="U25" s="282"/>
      <c r="V25" s="282"/>
      <c r="W25" s="282"/>
      <c r="X25" s="283"/>
    </row>
    <row r="26" spans="2:44" ht="25.5">
      <c r="B26" s="130" t="s">
        <v>27</v>
      </c>
      <c r="C26" s="130" t="s">
        <v>28</v>
      </c>
      <c r="D26" s="130" t="s">
        <v>29</v>
      </c>
      <c r="E26" s="130" t="s">
        <v>30</v>
      </c>
      <c r="F26" s="27"/>
      <c r="G26" s="27"/>
      <c r="H26" s="299"/>
      <c r="I26" s="299"/>
      <c r="J26" s="299"/>
      <c r="K26" s="299"/>
      <c r="L26" s="299"/>
      <c r="M26" s="299"/>
      <c r="N26" s="299"/>
      <c r="O26" s="299"/>
      <c r="P26" s="299"/>
      <c r="Q26" s="299"/>
      <c r="R26" s="299"/>
      <c r="S26" s="301"/>
      <c r="T26" s="301"/>
      <c r="U26" s="301"/>
      <c r="V26" s="301"/>
      <c r="W26" s="301"/>
      <c r="X26" s="302"/>
    </row>
    <row r="27" spans="2:44" ht="17.649999999999999" customHeight="1">
      <c r="B27" s="134" t="s">
        <v>31</v>
      </c>
      <c r="C27" s="365">
        <f>IF(ISERROR(D23/D24),0,$D$23/$D$24)</f>
        <v>0.85</v>
      </c>
      <c r="D27" s="365">
        <f>$E$18</f>
        <v>1</v>
      </c>
      <c r="E27" s="133">
        <f>$O$14</f>
        <v>1</v>
      </c>
      <c r="F27" s="28"/>
      <c r="G27" s="28"/>
      <c r="H27" s="300"/>
      <c r="I27" s="300"/>
      <c r="J27" s="303"/>
      <c r="K27" s="303"/>
      <c r="L27" s="5"/>
      <c r="M27" s="5"/>
      <c r="N27" s="300"/>
      <c r="O27" s="300"/>
      <c r="P27" s="300"/>
      <c r="Q27" s="300"/>
      <c r="R27" s="300"/>
      <c r="S27" s="304"/>
      <c r="T27" s="304"/>
      <c r="U27" s="304"/>
      <c r="V27" s="304"/>
      <c r="W27" s="304"/>
      <c r="X27" s="305"/>
    </row>
    <row r="28" spans="2:44" ht="17.649999999999999" customHeight="1">
      <c r="B28" s="134" t="s">
        <v>32</v>
      </c>
      <c r="C28" s="366"/>
      <c r="D28" s="366"/>
      <c r="E28" s="133">
        <f t="shared" ref="E28:E37" si="4">$O$14</f>
        <v>1</v>
      </c>
      <c r="F28" s="28"/>
      <c r="G28" s="28"/>
      <c r="H28" s="303"/>
      <c r="I28" s="303"/>
      <c r="J28" s="303"/>
      <c r="K28" s="303"/>
      <c r="L28" s="6"/>
      <c r="M28" s="5"/>
      <c r="N28" s="303"/>
      <c r="O28" s="303"/>
      <c r="P28" s="303"/>
      <c r="Q28" s="303"/>
      <c r="R28" s="303"/>
      <c r="S28" s="304"/>
      <c r="T28" s="304"/>
      <c r="U28" s="304"/>
      <c r="V28" s="304"/>
      <c r="W28" s="304"/>
      <c r="X28" s="305"/>
    </row>
    <row r="29" spans="2:44" ht="17.649999999999999" customHeight="1">
      <c r="B29" s="134" t="s">
        <v>33</v>
      </c>
      <c r="C29" s="367"/>
      <c r="D29" s="367"/>
      <c r="E29" s="133">
        <f t="shared" si="4"/>
        <v>1</v>
      </c>
      <c r="F29" s="28"/>
      <c r="G29" s="28"/>
      <c r="H29" s="303"/>
      <c r="I29" s="303"/>
      <c r="J29" s="303"/>
      <c r="K29" s="303"/>
      <c r="L29" s="6"/>
      <c r="M29" s="5"/>
      <c r="N29" s="303"/>
      <c r="O29" s="303"/>
      <c r="P29" s="303"/>
      <c r="Q29" s="303"/>
      <c r="R29" s="303"/>
      <c r="S29" s="304"/>
      <c r="T29" s="304"/>
      <c r="U29" s="304"/>
      <c r="V29" s="304"/>
      <c r="W29" s="304"/>
      <c r="X29" s="305"/>
    </row>
    <row r="30" spans="2:44" ht="17.649999999999999" customHeight="1">
      <c r="B30" s="134" t="s">
        <v>34</v>
      </c>
      <c r="C30" s="365">
        <f>IF(ISERROR(G23/G24),0,G23/G24)</f>
        <v>0.9</v>
      </c>
      <c r="D30" s="365">
        <f t="shared" ref="D30:D36" si="5">$E$18</f>
        <v>1</v>
      </c>
      <c r="E30" s="133">
        <f t="shared" si="4"/>
        <v>1</v>
      </c>
      <c r="F30" s="28"/>
      <c r="G30" s="28"/>
      <c r="H30" s="303"/>
      <c r="I30" s="303"/>
      <c r="J30" s="303"/>
      <c r="K30" s="303"/>
      <c r="L30" s="6"/>
      <c r="M30" s="5"/>
      <c r="N30" s="303"/>
      <c r="O30" s="303"/>
      <c r="P30" s="303"/>
      <c r="Q30" s="303"/>
      <c r="R30" s="303"/>
      <c r="S30" s="304"/>
      <c r="T30" s="304"/>
      <c r="U30" s="304"/>
      <c r="V30" s="304"/>
      <c r="W30" s="304"/>
      <c r="X30" s="305"/>
    </row>
    <row r="31" spans="2:44" ht="17.649999999999999" customHeight="1">
      <c r="B31" s="134" t="s">
        <v>35</v>
      </c>
      <c r="C31" s="366"/>
      <c r="D31" s="366"/>
      <c r="E31" s="133">
        <f t="shared" si="4"/>
        <v>1</v>
      </c>
      <c r="F31" s="28"/>
      <c r="G31" s="28"/>
      <c r="H31" s="303"/>
      <c r="I31" s="303"/>
      <c r="J31" s="303"/>
      <c r="K31" s="303"/>
      <c r="L31" s="6"/>
      <c r="M31" s="5"/>
      <c r="N31" s="303"/>
      <c r="O31" s="303"/>
      <c r="P31" s="303"/>
      <c r="Q31" s="303"/>
      <c r="R31" s="303"/>
      <c r="S31" s="304"/>
      <c r="T31" s="304"/>
      <c r="U31" s="304"/>
      <c r="V31" s="304"/>
      <c r="W31" s="304"/>
      <c r="X31" s="305"/>
    </row>
    <row r="32" spans="2:44" ht="17.649999999999999" customHeight="1">
      <c r="B32" s="134" t="s">
        <v>36</v>
      </c>
      <c r="C32" s="367"/>
      <c r="D32" s="367"/>
      <c r="E32" s="133">
        <f t="shared" si="4"/>
        <v>1</v>
      </c>
      <c r="F32" s="28"/>
      <c r="G32" s="28"/>
      <c r="H32" s="303"/>
      <c r="I32" s="303"/>
      <c r="J32" s="303"/>
      <c r="K32" s="303"/>
      <c r="L32" s="6"/>
      <c r="M32" s="5"/>
      <c r="N32" s="303"/>
      <c r="O32" s="303"/>
      <c r="P32" s="303"/>
      <c r="Q32" s="303"/>
      <c r="R32" s="303"/>
      <c r="S32" s="304"/>
      <c r="T32" s="304"/>
      <c r="U32" s="304"/>
      <c r="V32" s="304"/>
      <c r="W32" s="304"/>
      <c r="X32" s="305"/>
    </row>
    <row r="33" spans="2:27" ht="17.649999999999999" customHeight="1">
      <c r="B33" s="134" t="s">
        <v>37</v>
      </c>
      <c r="C33" s="365">
        <f>IF(ISERROR(N23/N24),0,N23/N24)</f>
        <v>0.96</v>
      </c>
      <c r="D33" s="365">
        <f t="shared" si="5"/>
        <v>1</v>
      </c>
      <c r="E33" s="133">
        <f t="shared" si="4"/>
        <v>1</v>
      </c>
      <c r="F33" s="28"/>
      <c r="G33" s="28"/>
      <c r="H33" s="303"/>
      <c r="I33" s="303"/>
      <c r="J33" s="303"/>
      <c r="K33" s="303"/>
      <c r="L33" s="6"/>
      <c r="M33" s="5"/>
      <c r="N33" s="303"/>
      <c r="O33" s="303"/>
      <c r="P33" s="303"/>
      <c r="Q33" s="303"/>
      <c r="R33" s="303"/>
      <c r="S33" s="304"/>
      <c r="T33" s="304"/>
      <c r="U33" s="304"/>
      <c r="V33" s="304"/>
      <c r="W33" s="304"/>
      <c r="X33" s="305"/>
    </row>
    <row r="34" spans="2:27" ht="17.649999999999999" customHeight="1">
      <c r="B34" s="134" t="s">
        <v>38</v>
      </c>
      <c r="C34" s="366"/>
      <c r="D34" s="366"/>
      <c r="E34" s="133">
        <f t="shared" si="4"/>
        <v>1</v>
      </c>
      <c r="F34" s="28"/>
      <c r="G34" s="28"/>
      <c r="H34" s="303"/>
      <c r="I34" s="303"/>
      <c r="J34" s="303"/>
      <c r="K34" s="303"/>
      <c r="L34" s="6"/>
      <c r="M34" s="5"/>
      <c r="N34" s="303"/>
      <c r="O34" s="303"/>
      <c r="P34" s="303"/>
      <c r="Q34" s="303"/>
      <c r="R34" s="303"/>
      <c r="S34" s="304"/>
      <c r="T34" s="304"/>
      <c r="U34" s="304"/>
      <c r="V34" s="304"/>
      <c r="W34" s="304"/>
      <c r="X34" s="305"/>
    </row>
    <row r="35" spans="2:27" ht="17.649999999999999" customHeight="1">
      <c r="B35" s="134" t="s">
        <v>39</v>
      </c>
      <c r="C35" s="367"/>
      <c r="D35" s="367"/>
      <c r="E35" s="133">
        <f t="shared" si="4"/>
        <v>1</v>
      </c>
      <c r="F35" s="28"/>
      <c r="G35" s="28"/>
      <c r="H35" s="303"/>
      <c r="I35" s="303"/>
      <c r="J35" s="303"/>
      <c r="K35" s="303"/>
      <c r="L35" s="6"/>
      <c r="M35" s="5"/>
      <c r="N35" s="303"/>
      <c r="O35" s="303"/>
      <c r="P35" s="303"/>
      <c r="Q35" s="303"/>
      <c r="R35" s="303"/>
      <c r="S35" s="304"/>
      <c r="T35" s="304"/>
      <c r="U35" s="304"/>
      <c r="V35" s="304"/>
      <c r="W35" s="304"/>
      <c r="X35" s="305"/>
    </row>
    <row r="36" spans="2:27" ht="17.649999999999999" customHeight="1">
      <c r="B36" s="134" t="s">
        <v>40</v>
      </c>
      <c r="C36" s="365">
        <f>IF(ISERROR(T23/T24),0,T23/T24)</f>
        <v>0</v>
      </c>
      <c r="D36" s="365">
        <f t="shared" si="5"/>
        <v>1</v>
      </c>
      <c r="E36" s="133">
        <f t="shared" si="4"/>
        <v>1</v>
      </c>
      <c r="F36" s="28"/>
      <c r="G36" s="28"/>
      <c r="H36" s="303"/>
      <c r="I36" s="303"/>
      <c r="J36" s="303"/>
      <c r="K36" s="303"/>
      <c r="L36" s="6"/>
      <c r="M36" s="5"/>
      <c r="N36" s="303"/>
      <c r="O36" s="303"/>
      <c r="P36" s="303"/>
      <c r="Q36" s="303"/>
      <c r="R36" s="303"/>
      <c r="S36" s="304"/>
      <c r="T36" s="304"/>
      <c r="U36" s="304"/>
      <c r="V36" s="304"/>
      <c r="W36" s="304"/>
      <c r="X36" s="305"/>
    </row>
    <row r="37" spans="2:27" ht="17.649999999999999" customHeight="1">
      <c r="B37" s="134" t="s">
        <v>41</v>
      </c>
      <c r="C37" s="366"/>
      <c r="D37" s="366"/>
      <c r="E37" s="133">
        <f t="shared" si="4"/>
        <v>1</v>
      </c>
      <c r="F37" s="28"/>
      <c r="G37" s="28"/>
      <c r="H37" s="303"/>
      <c r="I37" s="303"/>
      <c r="J37" s="303"/>
      <c r="K37" s="303"/>
      <c r="L37" s="6"/>
      <c r="M37" s="5"/>
      <c r="N37" s="303"/>
      <c r="O37" s="303"/>
      <c r="P37" s="303"/>
      <c r="Q37" s="303"/>
      <c r="R37" s="303"/>
      <c r="S37" s="304"/>
      <c r="T37" s="304"/>
      <c r="U37" s="304"/>
      <c r="V37" s="304"/>
      <c r="W37" s="304"/>
      <c r="X37" s="305"/>
    </row>
    <row r="38" spans="2:27" ht="17.649999999999999" customHeight="1">
      <c r="B38" s="134" t="s">
        <v>42</v>
      </c>
      <c r="C38" s="367"/>
      <c r="D38" s="367"/>
      <c r="E38" s="133">
        <v>0</v>
      </c>
      <c r="F38" s="29"/>
      <c r="G38" s="29"/>
      <c r="H38" s="308"/>
      <c r="I38" s="308"/>
      <c r="J38" s="308"/>
      <c r="K38" s="308"/>
      <c r="L38" s="7"/>
      <c r="M38" s="8"/>
      <c r="N38" s="308"/>
      <c r="O38" s="308"/>
      <c r="P38" s="308"/>
      <c r="Q38" s="308"/>
      <c r="R38" s="308"/>
      <c r="S38" s="306"/>
      <c r="T38" s="306"/>
      <c r="U38" s="306"/>
      <c r="V38" s="306"/>
      <c r="W38" s="306"/>
      <c r="X38" s="307"/>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311" t="s">
        <v>50</v>
      </c>
      <c r="C40" s="312"/>
      <c r="D40" s="312"/>
      <c r="E40" s="312"/>
      <c r="F40" s="312"/>
      <c r="G40" s="312"/>
      <c r="H40" s="312"/>
      <c r="I40" s="312"/>
      <c r="J40" s="312"/>
      <c r="K40" s="312"/>
      <c r="L40" s="312"/>
      <c r="M40" s="312"/>
      <c r="N40" s="312"/>
      <c r="O40" s="312"/>
      <c r="P40" s="312"/>
      <c r="Q40" s="312"/>
      <c r="R40" s="312"/>
      <c r="S40" s="312"/>
      <c r="T40" s="312"/>
      <c r="U40" s="312"/>
      <c r="V40" s="312"/>
      <c r="W40" s="312"/>
      <c r="X40" s="313"/>
    </row>
    <row r="41" spans="2:27" ht="96.75" customHeight="1">
      <c r="B41" s="309" t="s">
        <v>369</v>
      </c>
      <c r="C41" s="309"/>
      <c r="D41" s="309"/>
      <c r="E41" s="309"/>
      <c r="F41" s="309"/>
      <c r="G41" s="309"/>
      <c r="H41" s="309"/>
      <c r="I41" s="309"/>
      <c r="J41" s="309"/>
      <c r="K41" s="309"/>
      <c r="L41" s="309"/>
      <c r="M41" s="309"/>
      <c r="N41" s="309"/>
      <c r="O41" s="309"/>
      <c r="P41" s="309"/>
      <c r="Q41" s="309"/>
      <c r="R41" s="309"/>
      <c r="S41" s="309"/>
      <c r="T41" s="309"/>
      <c r="U41" s="309"/>
      <c r="V41" s="309"/>
      <c r="W41" s="309"/>
      <c r="X41" s="309"/>
      <c r="Y41" s="54"/>
      <c r="Z41" s="55"/>
      <c r="AA41" s="55"/>
    </row>
    <row r="42" spans="2:27" ht="10.5" customHeight="1">
      <c r="B42" s="310"/>
      <c r="C42" s="299"/>
      <c r="D42" s="299"/>
      <c r="E42" s="299"/>
      <c r="F42" s="299"/>
      <c r="G42" s="299"/>
      <c r="H42" s="299"/>
      <c r="I42" s="299"/>
      <c r="J42" s="299"/>
      <c r="K42" s="299"/>
      <c r="L42" s="299"/>
      <c r="M42" s="299"/>
      <c r="N42" s="299"/>
      <c r="O42" s="299"/>
      <c r="P42" s="299"/>
      <c r="Q42" s="299"/>
      <c r="R42" s="299"/>
      <c r="S42" s="299"/>
      <c r="T42" s="299"/>
      <c r="U42" s="299"/>
      <c r="V42" s="299"/>
      <c r="W42" s="299"/>
      <c r="X42" s="302"/>
      <c r="Y42" s="56"/>
      <c r="Z42" s="57"/>
      <c r="AA42" s="58"/>
    </row>
    <row r="43" spans="2:27" ht="18" customHeight="1">
      <c r="B43" s="323" t="s">
        <v>43</v>
      </c>
      <c r="C43" s="324"/>
      <c r="D43" s="324"/>
      <c r="E43" s="324"/>
      <c r="F43" s="324"/>
      <c r="G43" s="324"/>
      <c r="H43" s="324"/>
      <c r="I43" s="324"/>
      <c r="J43" s="324"/>
      <c r="K43" s="324"/>
      <c r="L43" s="324"/>
      <c r="M43" s="324"/>
      <c r="N43" s="324"/>
      <c r="O43" s="324"/>
      <c r="P43" s="324"/>
      <c r="Q43" s="324"/>
      <c r="R43" s="324"/>
      <c r="S43" s="324"/>
      <c r="T43" s="324"/>
      <c r="U43" s="324"/>
      <c r="V43" s="324"/>
      <c r="W43" s="324"/>
      <c r="X43" s="325"/>
      <c r="Y43" s="56"/>
      <c r="Z43" s="57"/>
      <c r="AA43" s="58"/>
    </row>
    <row r="44" spans="2:27" ht="87.75" customHeight="1">
      <c r="B44" s="326" t="s">
        <v>371</v>
      </c>
      <c r="C44" s="327"/>
      <c r="D44" s="327"/>
      <c r="E44" s="327"/>
      <c r="F44" s="327"/>
      <c r="G44" s="327"/>
      <c r="H44" s="327"/>
      <c r="I44" s="327"/>
      <c r="J44" s="327"/>
      <c r="K44" s="327"/>
      <c r="L44" s="327"/>
      <c r="M44" s="327"/>
      <c r="N44" s="327"/>
      <c r="O44" s="327"/>
      <c r="P44" s="327"/>
      <c r="Q44" s="327"/>
      <c r="R44" s="327"/>
      <c r="S44" s="327"/>
      <c r="T44" s="327"/>
      <c r="U44" s="327"/>
      <c r="V44" s="327"/>
      <c r="W44" s="327"/>
      <c r="X44" s="328"/>
      <c r="Y44" s="56"/>
      <c r="Z44" s="57"/>
      <c r="AA44" s="58"/>
    </row>
    <row r="45" spans="2:27" ht="8.4499999999999993" customHeight="1">
      <c r="B45" s="30"/>
      <c r="C45" s="27"/>
      <c r="D45" s="27"/>
      <c r="E45" s="27"/>
      <c r="F45" s="27"/>
      <c r="G45" s="299"/>
      <c r="H45" s="299"/>
      <c r="I45" s="299"/>
      <c r="J45" s="299"/>
      <c r="K45" s="299"/>
      <c r="L45" s="299"/>
      <c r="M45" s="27"/>
      <c r="N45" s="27"/>
      <c r="O45" s="27"/>
      <c r="P45" s="27"/>
      <c r="Q45" s="27"/>
      <c r="R45" s="27"/>
      <c r="S45" s="27"/>
      <c r="T45" s="27"/>
      <c r="U45" s="27"/>
      <c r="V45" s="27"/>
      <c r="W45" s="27"/>
      <c r="X45" s="31"/>
      <c r="Y45" s="56"/>
      <c r="Z45" s="57"/>
      <c r="AA45" s="58"/>
    </row>
    <row r="46" spans="2:27" ht="12.75">
      <c r="B46" s="314" t="s">
        <v>44</v>
      </c>
      <c r="C46" s="315"/>
      <c r="D46" s="315"/>
      <c r="E46" s="315"/>
      <c r="F46" s="315"/>
      <c r="G46" s="315"/>
      <c r="H46" s="315"/>
      <c r="I46" s="28"/>
      <c r="J46" s="13" t="s">
        <v>45</v>
      </c>
      <c r="K46" s="28"/>
      <c r="L46" s="316"/>
      <c r="M46" s="317"/>
      <c r="N46" s="28"/>
      <c r="O46" s="5" t="s">
        <v>46</v>
      </c>
      <c r="P46" s="28"/>
      <c r="Q46" s="259" t="s">
        <v>278</v>
      </c>
      <c r="R46" s="260"/>
      <c r="S46" s="28"/>
      <c r="T46" s="28"/>
      <c r="U46" s="28"/>
      <c r="V46" s="28"/>
      <c r="W46" s="28"/>
      <c r="X46" s="33"/>
      <c r="Y46" s="56"/>
      <c r="Z46" s="57"/>
      <c r="AA46" s="58"/>
    </row>
    <row r="47" spans="2:27" ht="8.4499999999999993" customHeight="1">
      <c r="B47" s="34"/>
      <c r="C47" s="28"/>
      <c r="D47" s="28"/>
      <c r="E47" s="28"/>
      <c r="F47" s="28"/>
      <c r="G47" s="28"/>
      <c r="H47" s="28"/>
      <c r="I47" s="318"/>
      <c r="J47" s="318"/>
      <c r="K47" s="318"/>
      <c r="L47" s="318"/>
      <c r="M47" s="318"/>
      <c r="N47" s="318"/>
      <c r="O47" s="318"/>
      <c r="P47" s="318"/>
      <c r="Q47" s="318"/>
      <c r="R47" s="318"/>
      <c r="S47" s="318"/>
      <c r="T47" s="318"/>
      <c r="U47" s="318"/>
      <c r="V47" s="318"/>
      <c r="W47" s="318"/>
      <c r="X47" s="319"/>
      <c r="Y47" s="56"/>
      <c r="Z47" s="57"/>
      <c r="AA47" s="58"/>
    </row>
    <row r="48" spans="2:27" ht="35.25" customHeight="1">
      <c r="B48" s="320" t="s">
        <v>370</v>
      </c>
      <c r="C48" s="321"/>
      <c r="D48" s="321"/>
      <c r="E48" s="321"/>
      <c r="F48" s="321"/>
      <c r="G48" s="321"/>
      <c r="H48" s="321"/>
      <c r="I48" s="321"/>
      <c r="J48" s="321"/>
      <c r="K48" s="321"/>
      <c r="L48" s="321"/>
      <c r="M48" s="321"/>
      <c r="N48" s="321"/>
      <c r="O48" s="321"/>
      <c r="P48" s="321"/>
      <c r="Q48" s="321"/>
      <c r="R48" s="321"/>
      <c r="S48" s="321"/>
      <c r="T48" s="321"/>
      <c r="U48" s="321"/>
      <c r="V48" s="321"/>
      <c r="W48" s="321"/>
      <c r="X48" s="322"/>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303"/>
      <c r="H50" s="303"/>
      <c r="I50" s="303"/>
      <c r="J50" s="303"/>
      <c r="K50" s="303"/>
      <c r="L50" s="303"/>
      <c r="M50" s="303"/>
      <c r="N50" s="303"/>
      <c r="O50" s="303"/>
      <c r="P50" s="303"/>
      <c r="Q50" s="303"/>
      <c r="R50" s="303"/>
      <c r="S50" s="303"/>
      <c r="T50" s="303"/>
      <c r="U50" s="303"/>
      <c r="V50" s="303"/>
      <c r="W50" s="303"/>
      <c r="X50" s="303"/>
      <c r="Y50" s="56"/>
      <c r="Z50" s="57"/>
      <c r="AA50" s="58"/>
    </row>
  </sheetData>
  <sheetProtection selectLockedCells="1" selectUnlockedCells="1"/>
  <mergeCells count="221">
    <mergeCell ref="B48:X48"/>
    <mergeCell ref="G50:H50"/>
    <mergeCell ref="I50:X50"/>
    <mergeCell ref="B42:X42"/>
    <mergeCell ref="B43:X43"/>
    <mergeCell ref="B44:X44"/>
    <mergeCell ref="G45:H45"/>
    <mergeCell ref="I45:J45"/>
    <mergeCell ref="K45:L45"/>
    <mergeCell ref="B46:H46"/>
    <mergeCell ref="L46:M46"/>
    <mergeCell ref="Q46:R46"/>
    <mergeCell ref="I47:X47"/>
    <mergeCell ref="H38:I38"/>
    <mergeCell ref="J38:K38"/>
    <mergeCell ref="N38:O38"/>
    <mergeCell ref="P38:R38"/>
    <mergeCell ref="B40:X40"/>
    <mergeCell ref="B41:X41"/>
    <mergeCell ref="C36:C38"/>
    <mergeCell ref="D36:D38"/>
    <mergeCell ref="H36:I36"/>
    <mergeCell ref="J36:K36"/>
    <mergeCell ref="N36:O36"/>
    <mergeCell ref="P36:R36"/>
    <mergeCell ref="H37:I37"/>
    <mergeCell ref="J37:K37"/>
    <mergeCell ref="N37:O37"/>
    <mergeCell ref="P37:R37"/>
    <mergeCell ref="C30:C32"/>
    <mergeCell ref="D30:D32"/>
    <mergeCell ref="H30:I30"/>
    <mergeCell ref="J30:K30"/>
    <mergeCell ref="N30:O30"/>
    <mergeCell ref="P30:R30"/>
    <mergeCell ref="H31:I31"/>
    <mergeCell ref="J31:K31"/>
    <mergeCell ref="N31:O31"/>
    <mergeCell ref="P31:R31"/>
    <mergeCell ref="J32:K32"/>
    <mergeCell ref="N32:O32"/>
    <mergeCell ref="P32:R32"/>
    <mergeCell ref="H34:I34"/>
    <mergeCell ref="J34:K34"/>
    <mergeCell ref="N34:O34"/>
    <mergeCell ref="P34:R34"/>
    <mergeCell ref="H35:I35"/>
    <mergeCell ref="J35:K35"/>
    <mergeCell ref="N35:O35"/>
    <mergeCell ref="P35:R35"/>
    <mergeCell ref="H32:I32"/>
    <mergeCell ref="H33:I33"/>
    <mergeCell ref="J33:K33"/>
    <mergeCell ref="N33:O33"/>
    <mergeCell ref="P33:R33"/>
    <mergeCell ref="B25:X25"/>
    <mergeCell ref="J28:K28"/>
    <mergeCell ref="N28:O28"/>
    <mergeCell ref="P28:R28"/>
    <mergeCell ref="H29:I29"/>
    <mergeCell ref="J29:K29"/>
    <mergeCell ref="N29:O29"/>
    <mergeCell ref="P29:R29"/>
    <mergeCell ref="H26:I27"/>
    <mergeCell ref="J26:M26"/>
    <mergeCell ref="N26:O27"/>
    <mergeCell ref="P26:R27"/>
    <mergeCell ref="C33:C35"/>
    <mergeCell ref="T22:U22"/>
    <mergeCell ref="V22:W22"/>
    <mergeCell ref="AD22:AH22"/>
    <mergeCell ref="AI22:AK22"/>
    <mergeCell ref="AL22:AO22"/>
    <mergeCell ref="AP22:AQ22"/>
    <mergeCell ref="B23:C23"/>
    <mergeCell ref="D23:F23"/>
    <mergeCell ref="G23:M23"/>
    <mergeCell ref="N23:S23"/>
    <mergeCell ref="T23:X23"/>
    <mergeCell ref="D33:D35"/>
    <mergeCell ref="S26:X26"/>
    <mergeCell ref="C27:C29"/>
    <mergeCell ref="D27:D29"/>
    <mergeCell ref="J27:K27"/>
    <mergeCell ref="S27:X38"/>
    <mergeCell ref="H28:I28"/>
    <mergeCell ref="B24:C24"/>
    <mergeCell ref="D24:F24"/>
    <mergeCell ref="G24:M24"/>
    <mergeCell ref="N24:S24"/>
    <mergeCell ref="T24:X24"/>
    <mergeCell ref="B19:L19"/>
    <mergeCell ref="M19:X19"/>
    <mergeCell ref="AB19:AC22"/>
    <mergeCell ref="AD19:AH19"/>
    <mergeCell ref="AI19:AK19"/>
    <mergeCell ref="AL19:AO19"/>
    <mergeCell ref="AP19:AQ19"/>
    <mergeCell ref="AR19:AR22"/>
    <mergeCell ref="B20:L20"/>
    <mergeCell ref="M20:X20"/>
    <mergeCell ref="AD20:AH20"/>
    <mergeCell ref="AI20:AK20"/>
    <mergeCell ref="AL20:AO20"/>
    <mergeCell ref="AP20:AQ20"/>
    <mergeCell ref="B21:X21"/>
    <mergeCell ref="AD21:AH21"/>
    <mergeCell ref="AI21:AK21"/>
    <mergeCell ref="AL21:AO21"/>
    <mergeCell ref="AP21:AQ21"/>
    <mergeCell ref="B22:C22"/>
    <mergeCell ref="G22:I22"/>
    <mergeCell ref="K22:M22"/>
    <mergeCell ref="O22:P22"/>
    <mergeCell ref="Q22:S22"/>
    <mergeCell ref="AR15:AR18"/>
    <mergeCell ref="B16:B17"/>
    <mergeCell ref="C16:D17"/>
    <mergeCell ref="E16:F17"/>
    <mergeCell ref="G16:L17"/>
    <mergeCell ref="M16:X16"/>
    <mergeCell ref="AD16:AH16"/>
    <mergeCell ref="AI16:AK16"/>
    <mergeCell ref="AL16:AO16"/>
    <mergeCell ref="AP16:AQ16"/>
    <mergeCell ref="AD17:AH17"/>
    <mergeCell ref="AI17:AK17"/>
    <mergeCell ref="AL17:AO17"/>
    <mergeCell ref="AP17:AQ17"/>
    <mergeCell ref="C18:D18"/>
    <mergeCell ref="E18:F18"/>
    <mergeCell ref="G18:L18"/>
    <mergeCell ref="M18:Q18"/>
    <mergeCell ref="R18:U18"/>
    <mergeCell ref="V18:X18"/>
    <mergeCell ref="AD18:AH18"/>
    <mergeCell ref="AI18:AK18"/>
    <mergeCell ref="AL18:AO18"/>
    <mergeCell ref="AP18:AQ18"/>
    <mergeCell ref="B15:X15"/>
    <mergeCell ref="AB15:AC18"/>
    <mergeCell ref="AD15:AH15"/>
    <mergeCell ref="AI15:AK15"/>
    <mergeCell ref="AL15:AO15"/>
    <mergeCell ref="AP15:AQ15"/>
    <mergeCell ref="M17:Q17"/>
    <mergeCell ref="R17:U17"/>
    <mergeCell ref="V17:X17"/>
    <mergeCell ref="AR11:AR14"/>
    <mergeCell ref="B12:F13"/>
    <mergeCell ref="G12:J13"/>
    <mergeCell ref="K12:N13"/>
    <mergeCell ref="O12:X12"/>
    <mergeCell ref="AD12:AH12"/>
    <mergeCell ref="AI12:AK12"/>
    <mergeCell ref="AL12:AO12"/>
    <mergeCell ref="AP12:AQ12"/>
    <mergeCell ref="AP13:AQ13"/>
    <mergeCell ref="B14:F14"/>
    <mergeCell ref="G14:J14"/>
    <mergeCell ref="K14:N14"/>
    <mergeCell ref="O14:R14"/>
    <mergeCell ref="S14:U14"/>
    <mergeCell ref="V14:X14"/>
    <mergeCell ref="AD14:AH14"/>
    <mergeCell ref="AI14:AK14"/>
    <mergeCell ref="AL14:AO14"/>
    <mergeCell ref="O13:R13"/>
    <mergeCell ref="S13:U13"/>
    <mergeCell ref="V13:X13"/>
    <mergeCell ref="AD13:AH13"/>
    <mergeCell ref="AI13:AK13"/>
    <mergeCell ref="AD10:AH10"/>
    <mergeCell ref="AI10:AK10"/>
    <mergeCell ref="AL10:AO10"/>
    <mergeCell ref="AP10:AQ10"/>
    <mergeCell ref="B11:X11"/>
    <mergeCell ref="AB11:AC14"/>
    <mergeCell ref="AD11:AH11"/>
    <mergeCell ref="AI11:AK11"/>
    <mergeCell ref="AL11:AO11"/>
    <mergeCell ref="AP11:AQ11"/>
    <mergeCell ref="AL13:AO13"/>
    <mergeCell ref="AP14:AQ14"/>
    <mergeCell ref="B7:F8"/>
    <mergeCell ref="G7:X8"/>
    <mergeCell ref="AB7:AC10"/>
    <mergeCell ref="AD7:AH7"/>
    <mergeCell ref="AI7:AK7"/>
    <mergeCell ref="AL7:AO7"/>
    <mergeCell ref="AP7:AQ7"/>
    <mergeCell ref="AR7:AR10"/>
    <mergeCell ref="W5:X5"/>
    <mergeCell ref="AB5:AC6"/>
    <mergeCell ref="AD5:AH6"/>
    <mergeCell ref="AI5:AK6"/>
    <mergeCell ref="AL5:AO6"/>
    <mergeCell ref="AP5:AQ6"/>
    <mergeCell ref="AD8:AH8"/>
    <mergeCell ref="AI8:AK8"/>
    <mergeCell ref="AL8:AO8"/>
    <mergeCell ref="AP8:AQ8"/>
    <mergeCell ref="B9:X9"/>
    <mergeCell ref="AD9:AH9"/>
    <mergeCell ref="AI9:AK9"/>
    <mergeCell ref="AL9:AO9"/>
    <mergeCell ref="AP9:AQ9"/>
    <mergeCell ref="B10:X10"/>
    <mergeCell ref="B1:T1"/>
    <mergeCell ref="U1:X4"/>
    <mergeCell ref="B2:T4"/>
    <mergeCell ref="AB3:AR4"/>
    <mergeCell ref="C5:D5"/>
    <mergeCell ref="E5:G5"/>
    <mergeCell ref="H5:J5"/>
    <mergeCell ref="K5:N5"/>
    <mergeCell ref="O5:R5"/>
    <mergeCell ref="S5:V5"/>
    <mergeCell ref="AR5:AR6"/>
    <mergeCell ref="B6:X6"/>
    <mergeCell ref="AB1:AR1"/>
  </mergeCells>
  <pageMargins left="0.23622047244094491" right="0.23622047244094491" top="0.31496062992125984" bottom="0" header="0.51181102362204722" footer="0.51181102362204722"/>
  <pageSetup scale="71"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'\\172.23.131.133\Sistema Integrado de Gestion de Calidad y Ambiental\4. Indicadores de Gestión\2021\[Informática.xlsx]Hoja1'!#REF!</xm:f>
          </x14:formula1>
          <xm:sqref>C18:D18</xm:sqref>
        </x14:dataValidation>
        <x14:dataValidation type="list" allowBlank="1" showInputMessage="1" showErrorMessage="1">
          <x14:formula1>
            <xm:f>'\\172.23.131.133\Sistema Integrado de Gestion de Calidad y Ambiental\4. Indicadores de Gestión\2021\[Informática.xlsx]Hoja1'!#REF!</xm:f>
          </x14:formula1>
          <xm:sqref>G14:J14 G7:X8</xm:sqref>
        </x14:dataValidation>
      </x14:dataValidations>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tabColor theme="8"/>
    <pageSetUpPr fitToPage="1"/>
  </sheetPr>
  <dimension ref="B1:AR50"/>
  <sheetViews>
    <sheetView zoomScale="80" zoomScaleNormal="80" zoomScaleSheetLayoutView="100" workbookViewId="0">
      <selection activeCell="AA8" sqref="AA8"/>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43" width="4.625" style="46"/>
    <col min="44" max="44" width="9.375" style="23" customWidth="1"/>
    <col min="45" max="16384" width="4.625" style="23"/>
  </cols>
  <sheetData>
    <row r="1" spans="2:44" ht="20.25" customHeight="1">
      <c r="B1" s="344" t="s">
        <v>72</v>
      </c>
      <c r="C1" s="345"/>
      <c r="D1" s="345"/>
      <c r="E1" s="345"/>
      <c r="F1" s="345"/>
      <c r="G1" s="345"/>
      <c r="H1" s="345"/>
      <c r="I1" s="345"/>
      <c r="J1" s="345"/>
      <c r="K1" s="345"/>
      <c r="L1" s="345"/>
      <c r="M1" s="345"/>
      <c r="N1" s="345"/>
      <c r="O1" s="345"/>
      <c r="P1" s="345"/>
      <c r="Q1" s="345"/>
      <c r="R1" s="345"/>
      <c r="S1" s="345"/>
      <c r="T1" s="346"/>
      <c r="U1" s="356"/>
      <c r="V1" s="357"/>
      <c r="W1" s="357"/>
      <c r="X1" s="358"/>
      <c r="AB1" s="383" t="s">
        <v>374</v>
      </c>
      <c r="AC1" s="383"/>
      <c r="AD1" s="383"/>
      <c r="AE1" s="383"/>
      <c r="AF1" s="383"/>
      <c r="AG1" s="383"/>
      <c r="AH1" s="383"/>
      <c r="AI1" s="383"/>
      <c r="AJ1" s="383"/>
      <c r="AK1" s="383"/>
      <c r="AL1" s="383"/>
      <c r="AM1" s="383"/>
      <c r="AN1" s="383"/>
      <c r="AO1" s="383"/>
      <c r="AP1" s="383"/>
      <c r="AQ1" s="383"/>
      <c r="AR1" s="383"/>
    </row>
    <row r="2" spans="2:44" ht="13.5" customHeight="1">
      <c r="B2" s="347" t="s">
        <v>75</v>
      </c>
      <c r="C2" s="348"/>
      <c r="D2" s="348"/>
      <c r="E2" s="348"/>
      <c r="F2" s="348"/>
      <c r="G2" s="348"/>
      <c r="H2" s="348"/>
      <c r="I2" s="348"/>
      <c r="J2" s="348"/>
      <c r="K2" s="348"/>
      <c r="L2" s="348"/>
      <c r="M2" s="348"/>
      <c r="N2" s="348"/>
      <c r="O2" s="348"/>
      <c r="P2" s="348"/>
      <c r="Q2" s="348"/>
      <c r="R2" s="348"/>
      <c r="S2" s="348"/>
      <c r="T2" s="349"/>
      <c r="U2" s="359"/>
      <c r="V2" s="360"/>
      <c r="W2" s="360"/>
      <c r="X2" s="361"/>
    </row>
    <row r="3" spans="2:44" ht="13.5" customHeight="1">
      <c r="B3" s="350"/>
      <c r="C3" s="351"/>
      <c r="D3" s="351"/>
      <c r="E3" s="351"/>
      <c r="F3" s="351"/>
      <c r="G3" s="351"/>
      <c r="H3" s="351"/>
      <c r="I3" s="351"/>
      <c r="J3" s="351"/>
      <c r="K3" s="351"/>
      <c r="L3" s="351"/>
      <c r="M3" s="351"/>
      <c r="N3" s="351"/>
      <c r="O3" s="351"/>
      <c r="P3" s="351"/>
      <c r="Q3" s="351"/>
      <c r="R3" s="351"/>
      <c r="S3" s="351"/>
      <c r="T3" s="352"/>
      <c r="U3" s="359"/>
      <c r="V3" s="360"/>
      <c r="W3" s="360"/>
      <c r="X3" s="361"/>
      <c r="AB3" s="372" t="s">
        <v>443</v>
      </c>
      <c r="AC3" s="372"/>
      <c r="AD3" s="372"/>
      <c r="AE3" s="372"/>
      <c r="AF3" s="372"/>
      <c r="AG3" s="372"/>
      <c r="AH3" s="372"/>
      <c r="AI3" s="372"/>
      <c r="AJ3" s="372"/>
      <c r="AK3" s="372"/>
      <c r="AL3" s="372"/>
      <c r="AM3" s="372"/>
      <c r="AN3" s="372"/>
      <c r="AO3" s="372"/>
      <c r="AP3" s="372"/>
      <c r="AQ3" s="372"/>
      <c r="AR3" s="372"/>
    </row>
    <row r="4" spans="2:44" ht="13.5" customHeight="1">
      <c r="B4" s="353"/>
      <c r="C4" s="354"/>
      <c r="D4" s="354"/>
      <c r="E4" s="354"/>
      <c r="F4" s="354"/>
      <c r="G4" s="354"/>
      <c r="H4" s="354"/>
      <c r="I4" s="354"/>
      <c r="J4" s="354"/>
      <c r="K4" s="354"/>
      <c r="L4" s="354"/>
      <c r="M4" s="354"/>
      <c r="N4" s="354"/>
      <c r="O4" s="354"/>
      <c r="P4" s="354"/>
      <c r="Q4" s="354"/>
      <c r="R4" s="354"/>
      <c r="S4" s="354"/>
      <c r="T4" s="355"/>
      <c r="U4" s="362"/>
      <c r="V4" s="363"/>
      <c r="W4" s="363"/>
      <c r="X4" s="364"/>
      <c r="AB4" s="372"/>
      <c r="AC4" s="372"/>
      <c r="AD4" s="372"/>
      <c r="AE4" s="372"/>
      <c r="AF4" s="372"/>
      <c r="AG4" s="372"/>
      <c r="AH4" s="372"/>
      <c r="AI4" s="372"/>
      <c r="AJ4" s="372"/>
      <c r="AK4" s="372"/>
      <c r="AL4" s="372"/>
      <c r="AM4" s="372"/>
      <c r="AN4" s="372"/>
      <c r="AO4" s="372"/>
      <c r="AP4" s="372"/>
      <c r="AQ4" s="372"/>
      <c r="AR4" s="372"/>
    </row>
    <row r="5" spans="2:44" s="41" customFormat="1" ht="14.25" customHeight="1">
      <c r="B5" s="131" t="s">
        <v>0</v>
      </c>
      <c r="C5" s="336" t="s">
        <v>444</v>
      </c>
      <c r="D5" s="336"/>
      <c r="E5" s="337" t="s">
        <v>1</v>
      </c>
      <c r="F5" s="337"/>
      <c r="G5" s="337"/>
      <c r="H5" s="338" t="s">
        <v>441</v>
      </c>
      <c r="I5" s="338"/>
      <c r="J5" s="338"/>
      <c r="K5" s="337" t="s">
        <v>2</v>
      </c>
      <c r="L5" s="337"/>
      <c r="M5" s="337"/>
      <c r="N5" s="337"/>
      <c r="O5" s="336" t="s">
        <v>442</v>
      </c>
      <c r="P5" s="336"/>
      <c r="Q5" s="336"/>
      <c r="R5" s="336"/>
      <c r="S5" s="339" t="s">
        <v>3</v>
      </c>
      <c r="T5" s="340"/>
      <c r="U5" s="340"/>
      <c r="V5" s="341"/>
      <c r="W5" s="342" t="s">
        <v>120</v>
      </c>
      <c r="X5" s="343"/>
      <c r="Y5" s="47"/>
      <c r="Z5" s="48"/>
      <c r="AA5" s="48"/>
      <c r="AB5" s="380" t="s">
        <v>143</v>
      </c>
      <c r="AC5" s="380"/>
      <c r="AD5" s="380" t="s">
        <v>144</v>
      </c>
      <c r="AE5" s="380"/>
      <c r="AF5" s="380"/>
      <c r="AG5" s="380"/>
      <c r="AH5" s="380"/>
      <c r="AI5" s="380" t="s">
        <v>145</v>
      </c>
      <c r="AJ5" s="380"/>
      <c r="AK5" s="380"/>
      <c r="AL5" s="380" t="s">
        <v>146</v>
      </c>
      <c r="AM5" s="380"/>
      <c r="AN5" s="380"/>
      <c r="AO5" s="380"/>
      <c r="AP5" s="372" t="s">
        <v>149</v>
      </c>
      <c r="AQ5" s="372"/>
      <c r="AR5" s="373" t="s">
        <v>150</v>
      </c>
    </row>
    <row r="6" spans="2:44" ht="9" customHeight="1">
      <c r="B6" s="275"/>
      <c r="C6" s="275"/>
      <c r="D6" s="275"/>
      <c r="E6" s="275"/>
      <c r="F6" s="275"/>
      <c r="G6" s="275"/>
      <c r="H6" s="275"/>
      <c r="I6" s="275"/>
      <c r="J6" s="275"/>
      <c r="K6" s="275"/>
      <c r="L6" s="275"/>
      <c r="M6" s="275"/>
      <c r="N6" s="275"/>
      <c r="O6" s="275"/>
      <c r="P6" s="275"/>
      <c r="Q6" s="275"/>
      <c r="R6" s="275"/>
      <c r="S6" s="275"/>
      <c r="T6" s="275"/>
      <c r="U6" s="275"/>
      <c r="V6" s="275"/>
      <c r="W6" s="275"/>
      <c r="X6" s="275"/>
      <c r="AB6" s="380"/>
      <c r="AC6" s="380"/>
      <c r="AD6" s="380"/>
      <c r="AE6" s="380"/>
      <c r="AF6" s="380"/>
      <c r="AG6" s="380"/>
      <c r="AH6" s="380"/>
      <c r="AI6" s="380"/>
      <c r="AJ6" s="380"/>
      <c r="AK6" s="380"/>
      <c r="AL6" s="380"/>
      <c r="AM6" s="380"/>
      <c r="AN6" s="380"/>
      <c r="AO6" s="380"/>
      <c r="AP6" s="372"/>
      <c r="AQ6" s="372"/>
      <c r="AR6" s="373"/>
    </row>
    <row r="7" spans="2:44" ht="14.25" customHeight="1">
      <c r="B7" s="287" t="s">
        <v>76</v>
      </c>
      <c r="C7" s="288"/>
      <c r="D7" s="288"/>
      <c r="E7" s="288"/>
      <c r="F7" s="289"/>
      <c r="G7" s="293" t="s">
        <v>78</v>
      </c>
      <c r="H7" s="294"/>
      <c r="I7" s="294"/>
      <c r="J7" s="294"/>
      <c r="K7" s="294"/>
      <c r="L7" s="294"/>
      <c r="M7" s="294"/>
      <c r="N7" s="294"/>
      <c r="O7" s="294"/>
      <c r="P7" s="294"/>
      <c r="Q7" s="294"/>
      <c r="R7" s="294"/>
      <c r="S7" s="294"/>
      <c r="T7" s="294"/>
      <c r="U7" s="294"/>
      <c r="V7" s="294"/>
      <c r="W7" s="294"/>
      <c r="X7" s="295"/>
      <c r="AB7" s="375">
        <v>2029</v>
      </c>
      <c r="AC7" s="375"/>
      <c r="AD7" s="376" t="s">
        <v>445</v>
      </c>
      <c r="AE7" s="376"/>
      <c r="AF7" s="376"/>
      <c r="AG7" s="376"/>
      <c r="AH7" s="376"/>
      <c r="AI7" s="378">
        <v>0</v>
      </c>
      <c r="AJ7" s="378"/>
      <c r="AK7" s="378"/>
      <c r="AL7" s="378">
        <v>0</v>
      </c>
      <c r="AM7" s="378"/>
      <c r="AN7" s="378"/>
      <c r="AO7" s="378"/>
      <c r="AP7" s="379" t="e">
        <f t="shared" ref="AP7:AP10" si="0">AL7/AI7</f>
        <v>#DIV/0!</v>
      </c>
      <c r="AQ7" s="379"/>
      <c r="AR7" s="384" t="e">
        <f>SUM(AP7:AQ10)/4</f>
        <v>#DIV/0!</v>
      </c>
    </row>
    <row r="8" spans="2:44" ht="14.25" customHeight="1">
      <c r="B8" s="290"/>
      <c r="C8" s="291"/>
      <c r="D8" s="291"/>
      <c r="E8" s="291"/>
      <c r="F8" s="292"/>
      <c r="G8" s="296"/>
      <c r="H8" s="297"/>
      <c r="I8" s="297"/>
      <c r="J8" s="297"/>
      <c r="K8" s="297"/>
      <c r="L8" s="297"/>
      <c r="M8" s="297"/>
      <c r="N8" s="297"/>
      <c r="O8" s="297"/>
      <c r="P8" s="297"/>
      <c r="Q8" s="297"/>
      <c r="R8" s="297"/>
      <c r="S8" s="297"/>
      <c r="T8" s="297"/>
      <c r="U8" s="297"/>
      <c r="V8" s="297"/>
      <c r="W8" s="297"/>
      <c r="X8" s="298"/>
      <c r="AB8" s="375"/>
      <c r="AC8" s="375"/>
      <c r="AD8" s="376" t="s">
        <v>446</v>
      </c>
      <c r="AE8" s="376"/>
      <c r="AF8" s="376"/>
      <c r="AG8" s="376"/>
      <c r="AH8" s="376"/>
      <c r="AI8" s="378">
        <v>0</v>
      </c>
      <c r="AJ8" s="378"/>
      <c r="AK8" s="378"/>
      <c r="AL8" s="378">
        <v>0</v>
      </c>
      <c r="AM8" s="378"/>
      <c r="AN8" s="378"/>
      <c r="AO8" s="378"/>
      <c r="AP8" s="379" t="e">
        <f t="shared" si="0"/>
        <v>#DIV/0!</v>
      </c>
      <c r="AQ8" s="379"/>
      <c r="AR8" s="384"/>
    </row>
    <row r="9" spans="2:44" ht="19.149999999999999" customHeight="1">
      <c r="B9" s="281" t="s">
        <v>49</v>
      </c>
      <c r="C9" s="282"/>
      <c r="D9" s="282"/>
      <c r="E9" s="282"/>
      <c r="F9" s="282"/>
      <c r="G9" s="282"/>
      <c r="H9" s="282"/>
      <c r="I9" s="282"/>
      <c r="J9" s="282"/>
      <c r="K9" s="282"/>
      <c r="L9" s="282"/>
      <c r="M9" s="282"/>
      <c r="N9" s="282"/>
      <c r="O9" s="282"/>
      <c r="P9" s="282"/>
      <c r="Q9" s="282"/>
      <c r="R9" s="282"/>
      <c r="S9" s="282"/>
      <c r="T9" s="282"/>
      <c r="U9" s="282"/>
      <c r="V9" s="282"/>
      <c r="W9" s="282"/>
      <c r="X9" s="283"/>
      <c r="AB9" s="375"/>
      <c r="AC9" s="375"/>
      <c r="AD9" s="376" t="s">
        <v>447</v>
      </c>
      <c r="AE9" s="376"/>
      <c r="AF9" s="376"/>
      <c r="AG9" s="376"/>
      <c r="AH9" s="376"/>
      <c r="AI9" s="378">
        <v>0</v>
      </c>
      <c r="AJ9" s="378"/>
      <c r="AK9" s="378"/>
      <c r="AL9" s="378">
        <v>0</v>
      </c>
      <c r="AM9" s="378"/>
      <c r="AN9" s="378"/>
      <c r="AO9" s="378"/>
      <c r="AP9" s="379" t="e">
        <f t="shared" si="0"/>
        <v>#DIV/0!</v>
      </c>
      <c r="AQ9" s="379"/>
      <c r="AR9" s="384"/>
    </row>
    <row r="10" spans="2:44" ht="15" customHeight="1">
      <c r="B10" s="268" t="s">
        <v>4</v>
      </c>
      <c r="C10" s="269"/>
      <c r="D10" s="269"/>
      <c r="E10" s="269"/>
      <c r="F10" s="269"/>
      <c r="G10" s="269"/>
      <c r="H10" s="269"/>
      <c r="I10" s="269"/>
      <c r="J10" s="269"/>
      <c r="K10" s="269"/>
      <c r="L10" s="269"/>
      <c r="M10" s="269"/>
      <c r="N10" s="269"/>
      <c r="O10" s="269"/>
      <c r="P10" s="269"/>
      <c r="Q10" s="269"/>
      <c r="R10" s="269"/>
      <c r="S10" s="269"/>
      <c r="T10" s="269"/>
      <c r="U10" s="269"/>
      <c r="V10" s="269"/>
      <c r="W10" s="269"/>
      <c r="X10" s="269"/>
      <c r="AB10" s="375"/>
      <c r="AC10" s="375"/>
      <c r="AD10" s="376" t="s">
        <v>448</v>
      </c>
      <c r="AE10" s="376"/>
      <c r="AF10" s="376"/>
      <c r="AG10" s="376"/>
      <c r="AH10" s="376"/>
      <c r="AI10" s="378">
        <v>420</v>
      </c>
      <c r="AJ10" s="378"/>
      <c r="AK10" s="378"/>
      <c r="AL10" s="378">
        <v>403</v>
      </c>
      <c r="AM10" s="378"/>
      <c r="AN10" s="378"/>
      <c r="AO10" s="378"/>
      <c r="AP10" s="379">
        <f t="shared" si="0"/>
        <v>0.95952380952380956</v>
      </c>
      <c r="AQ10" s="379"/>
      <c r="AR10" s="384"/>
    </row>
    <row r="11" spans="2:44" ht="38.25" customHeight="1">
      <c r="B11" s="280" t="s">
        <v>159</v>
      </c>
      <c r="C11" s="280"/>
      <c r="D11" s="280"/>
      <c r="E11" s="280"/>
      <c r="F11" s="280"/>
      <c r="G11" s="280"/>
      <c r="H11" s="280"/>
      <c r="I11" s="280"/>
      <c r="J11" s="280"/>
      <c r="K11" s="280"/>
      <c r="L11" s="280"/>
      <c r="M11" s="280"/>
      <c r="N11" s="280"/>
      <c r="O11" s="280"/>
      <c r="P11" s="280"/>
      <c r="Q11" s="280"/>
      <c r="R11" s="280"/>
      <c r="S11" s="280"/>
      <c r="T11" s="280"/>
      <c r="U11" s="280"/>
      <c r="V11" s="280"/>
      <c r="W11" s="280"/>
      <c r="X11" s="280"/>
      <c r="AB11" s="374">
        <v>2020</v>
      </c>
      <c r="AC11" s="374"/>
      <c r="AD11" s="377" t="s">
        <v>131</v>
      </c>
      <c r="AE11" s="377"/>
      <c r="AF11" s="377"/>
      <c r="AG11" s="377"/>
      <c r="AH11" s="377"/>
      <c r="AI11" s="381">
        <v>100</v>
      </c>
      <c r="AJ11" s="381"/>
      <c r="AK11" s="381"/>
      <c r="AL11" s="381">
        <v>100</v>
      </c>
      <c r="AM11" s="381"/>
      <c r="AN11" s="381"/>
      <c r="AO11" s="381"/>
      <c r="AP11" s="382">
        <f>AL11/AI11</f>
        <v>1</v>
      </c>
      <c r="AQ11" s="382"/>
      <c r="AR11" s="385">
        <f>SUM(AP11:AQ14)/4</f>
        <v>1</v>
      </c>
    </row>
    <row r="12" spans="2:44" ht="12.75">
      <c r="B12" s="262" t="s">
        <v>56</v>
      </c>
      <c r="C12" s="263"/>
      <c r="D12" s="263"/>
      <c r="E12" s="263"/>
      <c r="F12" s="264"/>
      <c r="G12" s="262" t="s">
        <v>48</v>
      </c>
      <c r="H12" s="263"/>
      <c r="I12" s="263"/>
      <c r="J12" s="264"/>
      <c r="K12" s="262" t="s">
        <v>5</v>
      </c>
      <c r="L12" s="263"/>
      <c r="M12" s="263"/>
      <c r="N12" s="264"/>
      <c r="O12" s="268" t="s">
        <v>6</v>
      </c>
      <c r="P12" s="269"/>
      <c r="Q12" s="269"/>
      <c r="R12" s="269"/>
      <c r="S12" s="269"/>
      <c r="T12" s="269"/>
      <c r="U12" s="269"/>
      <c r="V12" s="269"/>
      <c r="W12" s="269"/>
      <c r="X12" s="270"/>
      <c r="Y12" s="49"/>
      <c r="Z12" s="50"/>
      <c r="AA12" s="50"/>
      <c r="AB12" s="374"/>
      <c r="AC12" s="374"/>
      <c r="AD12" s="377" t="s">
        <v>132</v>
      </c>
      <c r="AE12" s="377"/>
      <c r="AF12" s="377"/>
      <c r="AG12" s="377"/>
      <c r="AH12" s="377"/>
      <c r="AI12" s="381">
        <v>100</v>
      </c>
      <c r="AJ12" s="381"/>
      <c r="AK12" s="381"/>
      <c r="AL12" s="381">
        <v>100</v>
      </c>
      <c r="AM12" s="381"/>
      <c r="AN12" s="381"/>
      <c r="AO12" s="381"/>
      <c r="AP12" s="382">
        <f t="shared" ref="AP12:AP22" si="1">AL12/AI12</f>
        <v>1</v>
      </c>
      <c r="AQ12" s="382"/>
      <c r="AR12" s="385"/>
    </row>
    <row r="13" spans="2:44" ht="25.5" customHeight="1">
      <c r="B13" s="265"/>
      <c r="C13" s="266"/>
      <c r="D13" s="266"/>
      <c r="E13" s="266"/>
      <c r="F13" s="267"/>
      <c r="G13" s="265"/>
      <c r="H13" s="266"/>
      <c r="I13" s="266"/>
      <c r="J13" s="267"/>
      <c r="K13" s="265"/>
      <c r="L13" s="266"/>
      <c r="M13" s="266"/>
      <c r="N13" s="267"/>
      <c r="O13" s="268" t="s">
        <v>55</v>
      </c>
      <c r="P13" s="269"/>
      <c r="Q13" s="269"/>
      <c r="R13" s="270"/>
      <c r="S13" s="268" t="s">
        <v>54</v>
      </c>
      <c r="T13" s="269"/>
      <c r="U13" s="270"/>
      <c r="V13" s="268" t="s">
        <v>53</v>
      </c>
      <c r="W13" s="269"/>
      <c r="X13" s="270"/>
      <c r="Y13" s="49"/>
      <c r="Z13" s="50"/>
      <c r="AA13" s="50"/>
      <c r="AB13" s="374"/>
      <c r="AC13" s="374"/>
      <c r="AD13" s="377" t="s">
        <v>133</v>
      </c>
      <c r="AE13" s="377"/>
      <c r="AF13" s="377"/>
      <c r="AG13" s="377"/>
      <c r="AH13" s="377"/>
      <c r="AI13" s="381">
        <v>100</v>
      </c>
      <c r="AJ13" s="381"/>
      <c r="AK13" s="381"/>
      <c r="AL13" s="381">
        <v>100</v>
      </c>
      <c r="AM13" s="381"/>
      <c r="AN13" s="381"/>
      <c r="AO13" s="381"/>
      <c r="AP13" s="382">
        <f t="shared" si="1"/>
        <v>1</v>
      </c>
      <c r="AQ13" s="382"/>
      <c r="AR13" s="385"/>
    </row>
    <row r="14" spans="2:44" ht="101.25" customHeight="1">
      <c r="B14" s="276" t="s">
        <v>346</v>
      </c>
      <c r="C14" s="276"/>
      <c r="D14" s="276"/>
      <c r="E14" s="276"/>
      <c r="F14" s="276"/>
      <c r="G14" s="261" t="s">
        <v>100</v>
      </c>
      <c r="H14" s="261"/>
      <c r="I14" s="261"/>
      <c r="J14" s="261"/>
      <c r="K14" s="261">
        <v>0.95</v>
      </c>
      <c r="L14" s="261"/>
      <c r="M14" s="261"/>
      <c r="N14" s="261"/>
      <c r="O14" s="277">
        <v>1</v>
      </c>
      <c r="P14" s="278"/>
      <c r="Q14" s="278"/>
      <c r="R14" s="279"/>
      <c r="S14" s="329">
        <v>44561</v>
      </c>
      <c r="T14" s="330"/>
      <c r="U14" s="331"/>
      <c r="V14" s="332">
        <v>2021</v>
      </c>
      <c r="W14" s="332"/>
      <c r="X14" s="332"/>
      <c r="AB14" s="374"/>
      <c r="AC14" s="374"/>
      <c r="AD14" s="377" t="s">
        <v>134</v>
      </c>
      <c r="AE14" s="377"/>
      <c r="AF14" s="377"/>
      <c r="AG14" s="377"/>
      <c r="AH14" s="377"/>
      <c r="AI14" s="381">
        <v>100</v>
      </c>
      <c r="AJ14" s="381"/>
      <c r="AK14" s="381"/>
      <c r="AL14" s="381">
        <v>100</v>
      </c>
      <c r="AM14" s="381"/>
      <c r="AN14" s="381"/>
      <c r="AO14" s="381"/>
      <c r="AP14" s="382">
        <f t="shared" si="1"/>
        <v>1</v>
      </c>
      <c r="AQ14" s="382"/>
      <c r="AR14" s="385"/>
    </row>
    <row r="15" spans="2:44" ht="18" customHeight="1">
      <c r="B15" s="281" t="s">
        <v>7</v>
      </c>
      <c r="C15" s="282"/>
      <c r="D15" s="282"/>
      <c r="E15" s="282"/>
      <c r="F15" s="282"/>
      <c r="G15" s="282"/>
      <c r="H15" s="282"/>
      <c r="I15" s="282"/>
      <c r="J15" s="282"/>
      <c r="K15" s="282"/>
      <c r="L15" s="282"/>
      <c r="M15" s="282"/>
      <c r="N15" s="282"/>
      <c r="O15" s="282"/>
      <c r="P15" s="282"/>
      <c r="Q15" s="282"/>
      <c r="R15" s="282"/>
      <c r="S15" s="282"/>
      <c r="T15" s="282"/>
      <c r="U15" s="282"/>
      <c r="V15" s="282"/>
      <c r="W15" s="282"/>
      <c r="X15" s="283"/>
      <c r="Z15" s="46" t="s">
        <v>51</v>
      </c>
      <c r="AB15" s="375">
        <v>2021</v>
      </c>
      <c r="AC15" s="375"/>
      <c r="AD15" s="376" t="s">
        <v>135</v>
      </c>
      <c r="AE15" s="376"/>
      <c r="AF15" s="376"/>
      <c r="AG15" s="376"/>
      <c r="AH15" s="376"/>
      <c r="AI15" s="378">
        <v>95</v>
      </c>
      <c r="AJ15" s="378"/>
      <c r="AK15" s="378"/>
      <c r="AL15" s="378">
        <v>92</v>
      </c>
      <c r="AM15" s="378"/>
      <c r="AN15" s="378"/>
      <c r="AO15" s="378"/>
      <c r="AP15" s="379">
        <f t="shared" si="1"/>
        <v>0.96842105263157896</v>
      </c>
      <c r="AQ15" s="379"/>
      <c r="AR15" s="384" t="e">
        <f t="shared" ref="AR15" si="2">SUM(AP15:AQ18)/4</f>
        <v>#DIV/0!</v>
      </c>
    </row>
    <row r="16" spans="2:44" ht="12.75" customHeight="1">
      <c r="B16" s="271" t="s">
        <v>52</v>
      </c>
      <c r="C16" s="262" t="s">
        <v>8</v>
      </c>
      <c r="D16" s="264"/>
      <c r="E16" s="262" t="s">
        <v>115</v>
      </c>
      <c r="F16" s="264"/>
      <c r="G16" s="262" t="s">
        <v>109</v>
      </c>
      <c r="H16" s="263"/>
      <c r="I16" s="263"/>
      <c r="J16" s="263"/>
      <c r="K16" s="263"/>
      <c r="L16" s="264"/>
      <c r="M16" s="274" t="s">
        <v>116</v>
      </c>
      <c r="N16" s="274"/>
      <c r="O16" s="274"/>
      <c r="P16" s="274"/>
      <c r="Q16" s="274"/>
      <c r="R16" s="274"/>
      <c r="S16" s="274"/>
      <c r="T16" s="274"/>
      <c r="U16" s="274"/>
      <c r="V16" s="274"/>
      <c r="W16" s="274"/>
      <c r="X16" s="274"/>
      <c r="AB16" s="375"/>
      <c r="AC16" s="375"/>
      <c r="AD16" s="376" t="s">
        <v>136</v>
      </c>
      <c r="AE16" s="376"/>
      <c r="AF16" s="376"/>
      <c r="AG16" s="376"/>
      <c r="AH16" s="376"/>
      <c r="AI16" s="378">
        <v>100</v>
      </c>
      <c r="AJ16" s="378"/>
      <c r="AK16" s="378"/>
      <c r="AL16" s="378">
        <v>97</v>
      </c>
      <c r="AM16" s="378"/>
      <c r="AN16" s="378"/>
      <c r="AO16" s="378"/>
      <c r="AP16" s="379">
        <f t="shared" si="1"/>
        <v>0.97</v>
      </c>
      <c r="AQ16" s="379"/>
      <c r="AR16" s="384"/>
    </row>
    <row r="17" spans="2:44" ht="12.75" customHeight="1">
      <c r="B17" s="272"/>
      <c r="C17" s="265"/>
      <c r="D17" s="267"/>
      <c r="E17" s="265"/>
      <c r="F17" s="267"/>
      <c r="G17" s="265"/>
      <c r="H17" s="266"/>
      <c r="I17" s="266"/>
      <c r="J17" s="266"/>
      <c r="K17" s="266"/>
      <c r="L17" s="267"/>
      <c r="M17" s="268" t="s">
        <v>121</v>
      </c>
      <c r="N17" s="269"/>
      <c r="O17" s="269"/>
      <c r="P17" s="269"/>
      <c r="Q17" s="270"/>
      <c r="R17" s="268" t="s">
        <v>122</v>
      </c>
      <c r="S17" s="269"/>
      <c r="T17" s="269"/>
      <c r="U17" s="269"/>
      <c r="V17" s="273" t="s">
        <v>117</v>
      </c>
      <c r="W17" s="273"/>
      <c r="X17" s="273"/>
      <c r="AB17" s="375"/>
      <c r="AC17" s="375"/>
      <c r="AD17" s="376" t="s">
        <v>137</v>
      </c>
      <c r="AE17" s="376"/>
      <c r="AF17" s="376"/>
      <c r="AG17" s="376"/>
      <c r="AH17" s="376"/>
      <c r="AI17" s="378">
        <v>100</v>
      </c>
      <c r="AJ17" s="378"/>
      <c r="AK17" s="378"/>
      <c r="AL17" s="378">
        <v>99</v>
      </c>
      <c r="AM17" s="378"/>
      <c r="AN17" s="378"/>
      <c r="AO17" s="378"/>
      <c r="AP17" s="379">
        <f t="shared" si="1"/>
        <v>0.99</v>
      </c>
      <c r="AQ17" s="379"/>
      <c r="AR17" s="384"/>
    </row>
    <row r="18" spans="2:44" ht="28.5" customHeight="1">
      <c r="B18" s="129"/>
      <c r="C18" s="259" t="s">
        <v>110</v>
      </c>
      <c r="D18" s="260"/>
      <c r="E18" s="261">
        <v>0.95</v>
      </c>
      <c r="F18" s="261"/>
      <c r="G18" s="276" t="s">
        <v>343</v>
      </c>
      <c r="H18" s="276"/>
      <c r="I18" s="276"/>
      <c r="J18" s="276"/>
      <c r="K18" s="276"/>
      <c r="L18" s="276"/>
      <c r="M18" s="333" t="s">
        <v>123</v>
      </c>
      <c r="N18" s="333"/>
      <c r="O18" s="333"/>
      <c r="P18" s="333"/>
      <c r="Q18" s="333"/>
      <c r="R18" s="334" t="s">
        <v>124</v>
      </c>
      <c r="S18" s="334"/>
      <c r="T18" s="334"/>
      <c r="U18" s="334"/>
      <c r="V18" s="335" t="s">
        <v>125</v>
      </c>
      <c r="W18" s="335"/>
      <c r="X18" s="335"/>
      <c r="AB18" s="375"/>
      <c r="AC18" s="375"/>
      <c r="AD18" s="376" t="s">
        <v>138</v>
      </c>
      <c r="AE18" s="376"/>
      <c r="AF18" s="376"/>
      <c r="AG18" s="376"/>
      <c r="AH18" s="376"/>
      <c r="AI18" s="378"/>
      <c r="AJ18" s="378"/>
      <c r="AK18" s="378"/>
      <c r="AL18" s="378"/>
      <c r="AM18" s="378"/>
      <c r="AN18" s="378"/>
      <c r="AO18" s="378"/>
      <c r="AP18" s="379" t="e">
        <f t="shared" si="1"/>
        <v>#DIV/0!</v>
      </c>
      <c r="AQ18" s="379"/>
      <c r="AR18" s="384"/>
    </row>
    <row r="19" spans="2:44" ht="25.15" customHeight="1">
      <c r="B19" s="268" t="s">
        <v>9</v>
      </c>
      <c r="C19" s="269"/>
      <c r="D19" s="269"/>
      <c r="E19" s="269"/>
      <c r="F19" s="269"/>
      <c r="G19" s="269"/>
      <c r="H19" s="269"/>
      <c r="I19" s="269"/>
      <c r="J19" s="269"/>
      <c r="K19" s="269"/>
      <c r="L19" s="270"/>
      <c r="M19" s="268" t="s">
        <v>10</v>
      </c>
      <c r="N19" s="269"/>
      <c r="O19" s="269"/>
      <c r="P19" s="269"/>
      <c r="Q19" s="269"/>
      <c r="R19" s="269"/>
      <c r="S19" s="269"/>
      <c r="T19" s="269"/>
      <c r="U19" s="269"/>
      <c r="V19" s="269"/>
      <c r="W19" s="269"/>
      <c r="X19" s="270"/>
      <c r="AB19" s="374">
        <v>2022</v>
      </c>
      <c r="AC19" s="374"/>
      <c r="AD19" s="377" t="s">
        <v>139</v>
      </c>
      <c r="AE19" s="377"/>
      <c r="AF19" s="377"/>
      <c r="AG19" s="377"/>
      <c r="AH19" s="377"/>
      <c r="AI19" s="381">
        <v>392</v>
      </c>
      <c r="AJ19" s="381"/>
      <c r="AK19" s="381"/>
      <c r="AL19" s="381">
        <v>392</v>
      </c>
      <c r="AM19" s="381"/>
      <c r="AN19" s="381"/>
      <c r="AO19" s="381"/>
      <c r="AP19" s="382">
        <f t="shared" si="1"/>
        <v>1</v>
      </c>
      <c r="AQ19" s="382"/>
      <c r="AR19" s="385" t="e">
        <f t="shared" ref="AR19" si="3">SUM(AP19:AQ22)/4</f>
        <v>#DIV/0!</v>
      </c>
    </row>
    <row r="20" spans="2:44" ht="45.4" customHeight="1">
      <c r="B20" s="259" t="s">
        <v>348</v>
      </c>
      <c r="C20" s="286"/>
      <c r="D20" s="286"/>
      <c r="E20" s="286"/>
      <c r="F20" s="286"/>
      <c r="G20" s="286"/>
      <c r="H20" s="286"/>
      <c r="I20" s="286"/>
      <c r="J20" s="286"/>
      <c r="K20" s="286"/>
      <c r="L20" s="260"/>
      <c r="M20" s="259"/>
      <c r="N20" s="286"/>
      <c r="O20" s="286"/>
      <c r="P20" s="286"/>
      <c r="Q20" s="286"/>
      <c r="R20" s="286"/>
      <c r="S20" s="286"/>
      <c r="T20" s="286"/>
      <c r="U20" s="286"/>
      <c r="V20" s="286"/>
      <c r="W20" s="286"/>
      <c r="X20" s="260"/>
      <c r="AA20" s="51"/>
      <c r="AB20" s="374"/>
      <c r="AC20" s="374"/>
      <c r="AD20" s="377" t="s">
        <v>140</v>
      </c>
      <c r="AE20" s="377"/>
      <c r="AF20" s="377"/>
      <c r="AG20" s="377"/>
      <c r="AH20" s="377"/>
      <c r="AI20" s="381">
        <v>561</v>
      </c>
      <c r="AJ20" s="381"/>
      <c r="AK20" s="381"/>
      <c r="AL20" s="381">
        <v>561</v>
      </c>
      <c r="AM20" s="381"/>
      <c r="AN20" s="381"/>
      <c r="AO20" s="381"/>
      <c r="AP20" s="382">
        <f t="shared" si="1"/>
        <v>1</v>
      </c>
      <c r="AQ20" s="382"/>
      <c r="AR20" s="385"/>
    </row>
    <row r="21" spans="2:44" ht="18.95" customHeight="1">
      <c r="B21" s="281" t="s">
        <v>11</v>
      </c>
      <c r="C21" s="282"/>
      <c r="D21" s="282"/>
      <c r="E21" s="282"/>
      <c r="F21" s="282"/>
      <c r="G21" s="282"/>
      <c r="H21" s="282"/>
      <c r="I21" s="282"/>
      <c r="J21" s="282"/>
      <c r="K21" s="282"/>
      <c r="L21" s="282"/>
      <c r="M21" s="282"/>
      <c r="N21" s="282"/>
      <c r="O21" s="282"/>
      <c r="P21" s="282"/>
      <c r="Q21" s="282"/>
      <c r="R21" s="282"/>
      <c r="S21" s="282"/>
      <c r="T21" s="282"/>
      <c r="U21" s="282"/>
      <c r="V21" s="282"/>
      <c r="W21" s="282"/>
      <c r="X21" s="283"/>
      <c r="AB21" s="374"/>
      <c r="AC21" s="374"/>
      <c r="AD21" s="377" t="s">
        <v>141</v>
      </c>
      <c r="AE21" s="377"/>
      <c r="AF21" s="377"/>
      <c r="AG21" s="377"/>
      <c r="AH21" s="377"/>
      <c r="AI21" s="381"/>
      <c r="AJ21" s="381"/>
      <c r="AK21" s="381"/>
      <c r="AL21" s="381"/>
      <c r="AM21" s="381"/>
      <c r="AN21" s="381"/>
      <c r="AO21" s="381"/>
      <c r="AP21" s="382" t="e">
        <f t="shared" si="1"/>
        <v>#DIV/0!</v>
      </c>
      <c r="AQ21" s="382"/>
      <c r="AR21" s="385"/>
    </row>
    <row r="22" spans="2:44" ht="18.95" customHeight="1">
      <c r="B22" s="284" t="s">
        <v>12</v>
      </c>
      <c r="C22" s="284"/>
      <c r="D22" s="130" t="s">
        <v>13</v>
      </c>
      <c r="E22" s="130" t="s">
        <v>14</v>
      </c>
      <c r="F22" s="130" t="s">
        <v>15</v>
      </c>
      <c r="G22" s="285" t="s">
        <v>16</v>
      </c>
      <c r="H22" s="285"/>
      <c r="I22" s="285"/>
      <c r="J22" s="130" t="s">
        <v>17</v>
      </c>
      <c r="K22" s="285" t="s">
        <v>18</v>
      </c>
      <c r="L22" s="285"/>
      <c r="M22" s="285"/>
      <c r="N22" s="130" t="s">
        <v>19</v>
      </c>
      <c r="O22" s="285" t="s">
        <v>20</v>
      </c>
      <c r="P22" s="285"/>
      <c r="Q22" s="285" t="s">
        <v>21</v>
      </c>
      <c r="R22" s="285"/>
      <c r="S22" s="285"/>
      <c r="T22" s="285" t="s">
        <v>22</v>
      </c>
      <c r="U22" s="285"/>
      <c r="V22" s="285" t="s">
        <v>23</v>
      </c>
      <c r="W22" s="285"/>
      <c r="X22" s="130" t="s">
        <v>24</v>
      </c>
      <c r="AB22" s="374"/>
      <c r="AC22" s="374"/>
      <c r="AD22" s="377" t="s">
        <v>142</v>
      </c>
      <c r="AE22" s="377"/>
      <c r="AF22" s="377"/>
      <c r="AG22" s="377"/>
      <c r="AH22" s="377"/>
      <c r="AI22" s="381"/>
      <c r="AJ22" s="381"/>
      <c r="AK22" s="381"/>
      <c r="AL22" s="381"/>
      <c r="AM22" s="381"/>
      <c r="AN22" s="381"/>
      <c r="AO22" s="381"/>
      <c r="AP22" s="382" t="e">
        <f t="shared" si="1"/>
        <v>#DIV/0!</v>
      </c>
      <c r="AQ22" s="382"/>
      <c r="AR22" s="385"/>
    </row>
    <row r="23" spans="2:44" ht="18.95" customHeight="1">
      <c r="B23" s="284" t="s">
        <v>25</v>
      </c>
      <c r="C23" s="284"/>
      <c r="D23" s="368">
        <f>AL15</f>
        <v>92</v>
      </c>
      <c r="E23" s="369"/>
      <c r="F23" s="370"/>
      <c r="G23" s="371">
        <f>AL16</f>
        <v>97</v>
      </c>
      <c r="H23" s="286"/>
      <c r="I23" s="286"/>
      <c r="J23" s="286"/>
      <c r="K23" s="286"/>
      <c r="L23" s="286"/>
      <c r="M23" s="260"/>
      <c r="N23" s="368">
        <f>AL17</f>
        <v>99</v>
      </c>
      <c r="O23" s="369"/>
      <c r="P23" s="369"/>
      <c r="Q23" s="369"/>
      <c r="R23" s="369"/>
      <c r="S23" s="370"/>
      <c r="T23" s="371">
        <f>AL18</f>
        <v>0</v>
      </c>
      <c r="U23" s="286"/>
      <c r="V23" s="286"/>
      <c r="W23" s="286"/>
      <c r="X23" s="260"/>
      <c r="Z23" s="52"/>
      <c r="AA23" s="52"/>
    </row>
    <row r="24" spans="2:44" ht="18.95" customHeight="1">
      <c r="B24" s="284" t="s">
        <v>26</v>
      </c>
      <c r="C24" s="284"/>
      <c r="D24" s="368">
        <f>AI15</f>
        <v>95</v>
      </c>
      <c r="E24" s="369"/>
      <c r="F24" s="370"/>
      <c r="G24" s="371">
        <f>AI16</f>
        <v>100</v>
      </c>
      <c r="H24" s="286"/>
      <c r="I24" s="286"/>
      <c r="J24" s="286"/>
      <c r="K24" s="286"/>
      <c r="L24" s="286"/>
      <c r="M24" s="260"/>
      <c r="N24" s="368">
        <f>AI17</f>
        <v>100</v>
      </c>
      <c r="O24" s="369"/>
      <c r="P24" s="369"/>
      <c r="Q24" s="369"/>
      <c r="R24" s="369"/>
      <c r="S24" s="370"/>
      <c r="T24" s="371">
        <f>AI18</f>
        <v>0</v>
      </c>
      <c r="U24" s="286"/>
      <c r="V24" s="286"/>
      <c r="W24" s="286"/>
      <c r="X24" s="260"/>
      <c r="Y24" s="53"/>
    </row>
    <row r="25" spans="2:44" ht="19.7" customHeight="1">
      <c r="B25" s="281" t="s">
        <v>47</v>
      </c>
      <c r="C25" s="282"/>
      <c r="D25" s="282"/>
      <c r="E25" s="282"/>
      <c r="F25" s="282"/>
      <c r="G25" s="282"/>
      <c r="H25" s="282"/>
      <c r="I25" s="282"/>
      <c r="J25" s="282"/>
      <c r="K25" s="282"/>
      <c r="L25" s="282"/>
      <c r="M25" s="282"/>
      <c r="N25" s="282"/>
      <c r="O25" s="282"/>
      <c r="P25" s="282"/>
      <c r="Q25" s="282"/>
      <c r="R25" s="282"/>
      <c r="S25" s="282"/>
      <c r="T25" s="282"/>
      <c r="U25" s="282"/>
      <c r="V25" s="282"/>
      <c r="W25" s="282"/>
      <c r="X25" s="283"/>
    </row>
    <row r="26" spans="2:44" ht="25.5">
      <c r="B26" s="130" t="s">
        <v>27</v>
      </c>
      <c r="C26" s="130" t="s">
        <v>28</v>
      </c>
      <c r="D26" s="130" t="s">
        <v>29</v>
      </c>
      <c r="E26" s="130" t="s">
        <v>30</v>
      </c>
      <c r="F26" s="27"/>
      <c r="G26" s="27"/>
      <c r="H26" s="299"/>
      <c r="I26" s="299"/>
      <c r="J26" s="299"/>
      <c r="K26" s="299"/>
      <c r="L26" s="299"/>
      <c r="M26" s="299"/>
      <c r="N26" s="299"/>
      <c r="O26" s="299"/>
      <c r="P26" s="299"/>
      <c r="Q26" s="299"/>
      <c r="R26" s="299"/>
      <c r="S26" s="301"/>
      <c r="T26" s="301"/>
      <c r="U26" s="301"/>
      <c r="V26" s="301"/>
      <c r="W26" s="301"/>
      <c r="X26" s="302"/>
    </row>
    <row r="27" spans="2:44" ht="17.649999999999999" customHeight="1">
      <c r="B27" s="134" t="s">
        <v>31</v>
      </c>
      <c r="C27" s="365">
        <f>IF(ISERROR(D23/D24),0,$D$23/$D$24)</f>
        <v>0.96842105263157896</v>
      </c>
      <c r="D27" s="365">
        <f>$E$18</f>
        <v>0.95</v>
      </c>
      <c r="E27" s="133">
        <f>$O$14</f>
        <v>1</v>
      </c>
      <c r="F27" s="28"/>
      <c r="G27" s="28"/>
      <c r="H27" s="300"/>
      <c r="I27" s="300"/>
      <c r="J27" s="303"/>
      <c r="K27" s="303"/>
      <c r="L27" s="5"/>
      <c r="M27" s="5"/>
      <c r="N27" s="300"/>
      <c r="O27" s="300"/>
      <c r="P27" s="300"/>
      <c r="Q27" s="300"/>
      <c r="R27" s="300"/>
      <c r="S27" s="304"/>
      <c r="T27" s="304"/>
      <c r="U27" s="304"/>
      <c r="V27" s="304"/>
      <c r="W27" s="304"/>
      <c r="X27" s="305"/>
    </row>
    <row r="28" spans="2:44" ht="17.649999999999999" customHeight="1">
      <c r="B28" s="134" t="s">
        <v>32</v>
      </c>
      <c r="C28" s="366"/>
      <c r="D28" s="366"/>
      <c r="E28" s="133">
        <f t="shared" ref="E28:E37" si="4">$O$14</f>
        <v>1</v>
      </c>
      <c r="F28" s="28"/>
      <c r="G28" s="28"/>
      <c r="H28" s="303"/>
      <c r="I28" s="303"/>
      <c r="J28" s="303"/>
      <c r="K28" s="303"/>
      <c r="L28" s="6"/>
      <c r="M28" s="5"/>
      <c r="N28" s="303"/>
      <c r="O28" s="303"/>
      <c r="P28" s="303"/>
      <c r="Q28" s="303"/>
      <c r="R28" s="303"/>
      <c r="S28" s="304"/>
      <c r="T28" s="304"/>
      <c r="U28" s="304"/>
      <c r="V28" s="304"/>
      <c r="W28" s="304"/>
      <c r="X28" s="305"/>
    </row>
    <row r="29" spans="2:44" ht="17.649999999999999" customHeight="1">
      <c r="B29" s="134" t="s">
        <v>33</v>
      </c>
      <c r="C29" s="367"/>
      <c r="D29" s="367"/>
      <c r="E29" s="133">
        <f t="shared" si="4"/>
        <v>1</v>
      </c>
      <c r="F29" s="28"/>
      <c r="G29" s="28"/>
      <c r="H29" s="303"/>
      <c r="I29" s="303"/>
      <c r="J29" s="303"/>
      <c r="K29" s="303"/>
      <c r="L29" s="6"/>
      <c r="M29" s="5"/>
      <c r="N29" s="303"/>
      <c r="O29" s="303"/>
      <c r="P29" s="303"/>
      <c r="Q29" s="303"/>
      <c r="R29" s="303"/>
      <c r="S29" s="304"/>
      <c r="T29" s="304"/>
      <c r="U29" s="304"/>
      <c r="V29" s="304"/>
      <c r="W29" s="304"/>
      <c r="X29" s="305"/>
    </row>
    <row r="30" spans="2:44" ht="17.649999999999999" customHeight="1">
      <c r="B30" s="134" t="s">
        <v>34</v>
      </c>
      <c r="C30" s="365">
        <f>IF(ISERROR(G23/G24),0,G23/G24)</f>
        <v>0.97</v>
      </c>
      <c r="D30" s="365">
        <f t="shared" ref="D30:D36" si="5">$E$18</f>
        <v>0.95</v>
      </c>
      <c r="E30" s="133">
        <f t="shared" si="4"/>
        <v>1</v>
      </c>
      <c r="F30" s="28"/>
      <c r="G30" s="28"/>
      <c r="H30" s="303"/>
      <c r="I30" s="303"/>
      <c r="J30" s="303"/>
      <c r="K30" s="303"/>
      <c r="L30" s="6"/>
      <c r="M30" s="5"/>
      <c r="N30" s="303"/>
      <c r="O30" s="303"/>
      <c r="P30" s="303"/>
      <c r="Q30" s="303"/>
      <c r="R30" s="303"/>
      <c r="S30" s="304"/>
      <c r="T30" s="304"/>
      <c r="U30" s="304"/>
      <c r="V30" s="304"/>
      <c r="W30" s="304"/>
      <c r="X30" s="305"/>
    </row>
    <row r="31" spans="2:44" ht="17.649999999999999" customHeight="1">
      <c r="B31" s="134" t="s">
        <v>35</v>
      </c>
      <c r="C31" s="366"/>
      <c r="D31" s="366"/>
      <c r="E31" s="133">
        <f t="shared" si="4"/>
        <v>1</v>
      </c>
      <c r="F31" s="28"/>
      <c r="G31" s="28"/>
      <c r="H31" s="303"/>
      <c r="I31" s="303"/>
      <c r="J31" s="303"/>
      <c r="K31" s="303"/>
      <c r="L31" s="6"/>
      <c r="M31" s="5"/>
      <c r="N31" s="303"/>
      <c r="O31" s="303"/>
      <c r="P31" s="303"/>
      <c r="Q31" s="303"/>
      <c r="R31" s="303"/>
      <c r="S31" s="304"/>
      <c r="T31" s="304"/>
      <c r="U31" s="304"/>
      <c r="V31" s="304"/>
      <c r="W31" s="304"/>
      <c r="X31" s="305"/>
    </row>
    <row r="32" spans="2:44" ht="17.649999999999999" customHeight="1">
      <c r="B32" s="134" t="s">
        <v>36</v>
      </c>
      <c r="C32" s="367"/>
      <c r="D32" s="367"/>
      <c r="E32" s="133">
        <f t="shared" si="4"/>
        <v>1</v>
      </c>
      <c r="F32" s="28"/>
      <c r="G32" s="28"/>
      <c r="H32" s="303"/>
      <c r="I32" s="303"/>
      <c r="J32" s="303"/>
      <c r="K32" s="303"/>
      <c r="L32" s="6"/>
      <c r="M32" s="5"/>
      <c r="N32" s="303"/>
      <c r="O32" s="303"/>
      <c r="P32" s="303"/>
      <c r="Q32" s="303"/>
      <c r="R32" s="303"/>
      <c r="S32" s="304"/>
      <c r="T32" s="304"/>
      <c r="U32" s="304"/>
      <c r="V32" s="304"/>
      <c r="W32" s="304"/>
      <c r="X32" s="305"/>
    </row>
    <row r="33" spans="2:27" ht="17.649999999999999" customHeight="1">
      <c r="B33" s="134" t="s">
        <v>37</v>
      </c>
      <c r="C33" s="365">
        <f>IF(ISERROR(N23/N24),0,N23/N24)</f>
        <v>0.99</v>
      </c>
      <c r="D33" s="365">
        <f t="shared" si="5"/>
        <v>0.95</v>
      </c>
      <c r="E33" s="133">
        <f t="shared" si="4"/>
        <v>1</v>
      </c>
      <c r="F33" s="28"/>
      <c r="G33" s="28"/>
      <c r="H33" s="303"/>
      <c r="I33" s="303"/>
      <c r="J33" s="303"/>
      <c r="K33" s="303"/>
      <c r="L33" s="6"/>
      <c r="M33" s="5"/>
      <c r="N33" s="303"/>
      <c r="O33" s="303"/>
      <c r="P33" s="303"/>
      <c r="Q33" s="303"/>
      <c r="R33" s="303"/>
      <c r="S33" s="304"/>
      <c r="T33" s="304"/>
      <c r="U33" s="304"/>
      <c r="V33" s="304"/>
      <c r="W33" s="304"/>
      <c r="X33" s="305"/>
    </row>
    <row r="34" spans="2:27" ht="17.649999999999999" customHeight="1">
      <c r="B34" s="134" t="s">
        <v>38</v>
      </c>
      <c r="C34" s="366"/>
      <c r="D34" s="366"/>
      <c r="E34" s="133">
        <f t="shared" si="4"/>
        <v>1</v>
      </c>
      <c r="F34" s="28"/>
      <c r="G34" s="28"/>
      <c r="H34" s="303"/>
      <c r="I34" s="303"/>
      <c r="J34" s="303"/>
      <c r="K34" s="303"/>
      <c r="L34" s="6"/>
      <c r="M34" s="5"/>
      <c r="N34" s="303"/>
      <c r="O34" s="303"/>
      <c r="P34" s="303"/>
      <c r="Q34" s="303"/>
      <c r="R34" s="303"/>
      <c r="S34" s="304"/>
      <c r="T34" s="304"/>
      <c r="U34" s="304"/>
      <c r="V34" s="304"/>
      <c r="W34" s="304"/>
      <c r="X34" s="305"/>
    </row>
    <row r="35" spans="2:27" ht="17.649999999999999" customHeight="1">
      <c r="B35" s="134" t="s">
        <v>39</v>
      </c>
      <c r="C35" s="367"/>
      <c r="D35" s="367"/>
      <c r="E35" s="133">
        <f t="shared" si="4"/>
        <v>1</v>
      </c>
      <c r="F35" s="28"/>
      <c r="G35" s="28"/>
      <c r="H35" s="303"/>
      <c r="I35" s="303"/>
      <c r="J35" s="303"/>
      <c r="K35" s="303"/>
      <c r="L35" s="6"/>
      <c r="M35" s="5"/>
      <c r="N35" s="303"/>
      <c r="O35" s="303"/>
      <c r="P35" s="303"/>
      <c r="Q35" s="303"/>
      <c r="R35" s="303"/>
      <c r="S35" s="304"/>
      <c r="T35" s="304"/>
      <c r="U35" s="304"/>
      <c r="V35" s="304"/>
      <c r="W35" s="304"/>
      <c r="X35" s="305"/>
    </row>
    <row r="36" spans="2:27" ht="17.649999999999999" customHeight="1">
      <c r="B36" s="134" t="s">
        <v>40</v>
      </c>
      <c r="C36" s="365">
        <f>IF(ISERROR(T23/T24),0,T23/T24)</f>
        <v>0</v>
      </c>
      <c r="D36" s="365">
        <f t="shared" si="5"/>
        <v>0.95</v>
      </c>
      <c r="E36" s="133">
        <f t="shared" si="4"/>
        <v>1</v>
      </c>
      <c r="F36" s="28"/>
      <c r="G36" s="28"/>
      <c r="H36" s="303"/>
      <c r="I36" s="303"/>
      <c r="J36" s="303"/>
      <c r="K36" s="303"/>
      <c r="L36" s="6"/>
      <c r="M36" s="5"/>
      <c r="N36" s="303"/>
      <c r="O36" s="303"/>
      <c r="P36" s="303"/>
      <c r="Q36" s="303"/>
      <c r="R36" s="303"/>
      <c r="S36" s="304"/>
      <c r="T36" s="304"/>
      <c r="U36" s="304"/>
      <c r="V36" s="304"/>
      <c r="W36" s="304"/>
      <c r="X36" s="305"/>
    </row>
    <row r="37" spans="2:27" ht="17.649999999999999" customHeight="1">
      <c r="B37" s="134" t="s">
        <v>41</v>
      </c>
      <c r="C37" s="366"/>
      <c r="D37" s="366"/>
      <c r="E37" s="133">
        <f t="shared" si="4"/>
        <v>1</v>
      </c>
      <c r="F37" s="28"/>
      <c r="G37" s="28"/>
      <c r="H37" s="303"/>
      <c r="I37" s="303"/>
      <c r="J37" s="303"/>
      <c r="K37" s="303"/>
      <c r="L37" s="6"/>
      <c r="M37" s="5"/>
      <c r="N37" s="303"/>
      <c r="O37" s="303"/>
      <c r="P37" s="303"/>
      <c r="Q37" s="303"/>
      <c r="R37" s="303"/>
      <c r="S37" s="304"/>
      <c r="T37" s="304"/>
      <c r="U37" s="304"/>
      <c r="V37" s="304"/>
      <c r="W37" s="304"/>
      <c r="X37" s="305"/>
    </row>
    <row r="38" spans="2:27" ht="17.649999999999999" customHeight="1">
      <c r="B38" s="134" t="s">
        <v>42</v>
      </c>
      <c r="C38" s="367"/>
      <c r="D38" s="367"/>
      <c r="E38" s="133">
        <v>0</v>
      </c>
      <c r="F38" s="29"/>
      <c r="G38" s="29"/>
      <c r="H38" s="308"/>
      <c r="I38" s="308"/>
      <c r="J38" s="308"/>
      <c r="K38" s="308"/>
      <c r="L38" s="7"/>
      <c r="M38" s="8"/>
      <c r="N38" s="308"/>
      <c r="O38" s="308"/>
      <c r="P38" s="308"/>
      <c r="Q38" s="308"/>
      <c r="R38" s="308"/>
      <c r="S38" s="306"/>
      <c r="T38" s="306"/>
      <c r="U38" s="306"/>
      <c r="V38" s="306"/>
      <c r="W38" s="306"/>
      <c r="X38" s="307"/>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311" t="s">
        <v>50</v>
      </c>
      <c r="C40" s="312"/>
      <c r="D40" s="312"/>
      <c r="E40" s="312"/>
      <c r="F40" s="312"/>
      <c r="G40" s="312"/>
      <c r="H40" s="312"/>
      <c r="I40" s="312"/>
      <c r="J40" s="312"/>
      <c r="K40" s="312"/>
      <c r="L40" s="312"/>
      <c r="M40" s="312"/>
      <c r="N40" s="312"/>
      <c r="O40" s="312"/>
      <c r="P40" s="312"/>
      <c r="Q40" s="312"/>
      <c r="R40" s="312"/>
      <c r="S40" s="312"/>
      <c r="T40" s="312"/>
      <c r="U40" s="312"/>
      <c r="V40" s="312"/>
      <c r="W40" s="312"/>
      <c r="X40" s="313"/>
    </row>
    <row r="41" spans="2:27" ht="84" customHeight="1">
      <c r="B41" s="309" t="s">
        <v>372</v>
      </c>
      <c r="C41" s="309"/>
      <c r="D41" s="309"/>
      <c r="E41" s="309"/>
      <c r="F41" s="309"/>
      <c r="G41" s="309"/>
      <c r="H41" s="309"/>
      <c r="I41" s="309"/>
      <c r="J41" s="309"/>
      <c r="K41" s="309"/>
      <c r="L41" s="309"/>
      <c r="M41" s="309"/>
      <c r="N41" s="309"/>
      <c r="O41" s="309"/>
      <c r="P41" s="309"/>
      <c r="Q41" s="309"/>
      <c r="R41" s="309"/>
      <c r="S41" s="309"/>
      <c r="T41" s="309"/>
      <c r="U41" s="309"/>
      <c r="V41" s="309"/>
      <c r="W41" s="309"/>
      <c r="X41" s="309"/>
      <c r="Y41" s="54"/>
      <c r="Z41" s="55"/>
      <c r="AA41" s="55"/>
    </row>
    <row r="42" spans="2:27" ht="10.5" customHeight="1">
      <c r="B42" s="310"/>
      <c r="C42" s="299"/>
      <c r="D42" s="299"/>
      <c r="E42" s="299"/>
      <c r="F42" s="299"/>
      <c r="G42" s="299"/>
      <c r="H42" s="299"/>
      <c r="I42" s="299"/>
      <c r="J42" s="299"/>
      <c r="K42" s="299"/>
      <c r="L42" s="299"/>
      <c r="M42" s="299"/>
      <c r="N42" s="299"/>
      <c r="O42" s="299"/>
      <c r="P42" s="299"/>
      <c r="Q42" s="299"/>
      <c r="R42" s="299"/>
      <c r="S42" s="299"/>
      <c r="T42" s="299"/>
      <c r="U42" s="299"/>
      <c r="V42" s="299"/>
      <c r="W42" s="299"/>
      <c r="X42" s="302"/>
      <c r="Y42" s="56"/>
      <c r="Z42" s="57"/>
      <c r="AA42" s="58"/>
    </row>
    <row r="43" spans="2:27" ht="18" customHeight="1">
      <c r="B43" s="323" t="s">
        <v>43</v>
      </c>
      <c r="C43" s="324"/>
      <c r="D43" s="324"/>
      <c r="E43" s="324"/>
      <c r="F43" s="324"/>
      <c r="G43" s="324"/>
      <c r="H43" s="324"/>
      <c r="I43" s="324"/>
      <c r="J43" s="324"/>
      <c r="K43" s="324"/>
      <c r="L43" s="324"/>
      <c r="M43" s="324"/>
      <c r="N43" s="324"/>
      <c r="O43" s="324"/>
      <c r="P43" s="324"/>
      <c r="Q43" s="324"/>
      <c r="R43" s="324"/>
      <c r="S43" s="324"/>
      <c r="T43" s="324"/>
      <c r="U43" s="324"/>
      <c r="V43" s="324"/>
      <c r="W43" s="324"/>
      <c r="X43" s="325"/>
      <c r="Y43" s="56"/>
      <c r="Z43" s="57"/>
      <c r="AA43" s="58"/>
    </row>
    <row r="44" spans="2:27" ht="93" customHeight="1">
      <c r="B44" s="326" t="s">
        <v>373</v>
      </c>
      <c r="C44" s="327"/>
      <c r="D44" s="327"/>
      <c r="E44" s="327"/>
      <c r="F44" s="327"/>
      <c r="G44" s="327"/>
      <c r="H44" s="327"/>
      <c r="I44" s="327"/>
      <c r="J44" s="327"/>
      <c r="K44" s="327"/>
      <c r="L44" s="327"/>
      <c r="M44" s="327"/>
      <c r="N44" s="327"/>
      <c r="O44" s="327"/>
      <c r="P44" s="327"/>
      <c r="Q44" s="327"/>
      <c r="R44" s="327"/>
      <c r="S44" s="327"/>
      <c r="T44" s="327"/>
      <c r="U44" s="327"/>
      <c r="V44" s="327"/>
      <c r="W44" s="327"/>
      <c r="X44" s="328"/>
      <c r="Y44" s="56"/>
      <c r="Z44" s="57"/>
      <c r="AA44" s="58"/>
    </row>
    <row r="45" spans="2:27" ht="8.4499999999999993" customHeight="1">
      <c r="B45" s="30"/>
      <c r="C45" s="27"/>
      <c r="D45" s="27"/>
      <c r="E45" s="27"/>
      <c r="F45" s="27"/>
      <c r="G45" s="299"/>
      <c r="H45" s="299"/>
      <c r="I45" s="299"/>
      <c r="J45" s="299"/>
      <c r="K45" s="299"/>
      <c r="L45" s="299"/>
      <c r="M45" s="27"/>
      <c r="N45" s="27"/>
      <c r="O45" s="27"/>
      <c r="P45" s="27"/>
      <c r="Q45" s="27"/>
      <c r="R45" s="27"/>
      <c r="S45" s="27"/>
      <c r="T45" s="27"/>
      <c r="U45" s="27"/>
      <c r="V45" s="27"/>
      <c r="W45" s="27"/>
      <c r="X45" s="31"/>
      <c r="Y45" s="56"/>
      <c r="Z45" s="57"/>
      <c r="AA45" s="58"/>
    </row>
    <row r="46" spans="2:27" ht="12.75">
      <c r="B46" s="314" t="s">
        <v>44</v>
      </c>
      <c r="C46" s="315"/>
      <c r="D46" s="315"/>
      <c r="E46" s="315"/>
      <c r="F46" s="315"/>
      <c r="G46" s="315"/>
      <c r="H46" s="315"/>
      <c r="I46" s="28"/>
      <c r="J46" s="13" t="s">
        <v>45</v>
      </c>
      <c r="K46" s="28"/>
      <c r="L46" s="457" t="s">
        <v>278</v>
      </c>
      <c r="M46" s="458"/>
      <c r="N46" s="28"/>
      <c r="O46" s="5" t="s">
        <v>46</v>
      </c>
      <c r="P46" s="28"/>
      <c r="Q46" s="259"/>
      <c r="R46" s="260"/>
      <c r="S46" s="28"/>
      <c r="T46" s="28"/>
      <c r="U46" s="28"/>
      <c r="V46" s="28"/>
      <c r="W46" s="28"/>
      <c r="X46" s="33"/>
      <c r="Y46" s="56"/>
      <c r="Z46" s="57"/>
      <c r="AA46" s="58"/>
    </row>
    <row r="47" spans="2:27" ht="8.4499999999999993" customHeight="1">
      <c r="B47" s="34"/>
      <c r="C47" s="28"/>
      <c r="D47" s="28"/>
      <c r="E47" s="28"/>
      <c r="F47" s="28"/>
      <c r="G47" s="28"/>
      <c r="H47" s="28"/>
      <c r="I47" s="318"/>
      <c r="J47" s="318"/>
      <c r="K47" s="318"/>
      <c r="L47" s="318"/>
      <c r="M47" s="318"/>
      <c r="N47" s="318"/>
      <c r="O47" s="318"/>
      <c r="P47" s="318"/>
      <c r="Q47" s="318"/>
      <c r="R47" s="318"/>
      <c r="S47" s="318"/>
      <c r="T47" s="318"/>
      <c r="U47" s="318"/>
      <c r="V47" s="318"/>
      <c r="W47" s="318"/>
      <c r="X47" s="319"/>
      <c r="Y47" s="56"/>
      <c r="Z47" s="57"/>
      <c r="AA47" s="58"/>
    </row>
    <row r="48" spans="2:27" ht="35.25" customHeight="1">
      <c r="B48" s="320" t="s">
        <v>57</v>
      </c>
      <c r="C48" s="321"/>
      <c r="D48" s="321"/>
      <c r="E48" s="321"/>
      <c r="F48" s="321"/>
      <c r="G48" s="321"/>
      <c r="H48" s="321"/>
      <c r="I48" s="321"/>
      <c r="J48" s="321"/>
      <c r="K48" s="321"/>
      <c r="L48" s="321"/>
      <c r="M48" s="321"/>
      <c r="N48" s="321"/>
      <c r="O48" s="321"/>
      <c r="P48" s="321"/>
      <c r="Q48" s="321"/>
      <c r="R48" s="321"/>
      <c r="S48" s="321"/>
      <c r="T48" s="321"/>
      <c r="U48" s="321"/>
      <c r="V48" s="321"/>
      <c r="W48" s="321"/>
      <c r="X48" s="322"/>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303"/>
      <c r="H50" s="303"/>
      <c r="I50" s="303"/>
      <c r="J50" s="303"/>
      <c r="K50" s="303"/>
      <c r="L50" s="303"/>
      <c r="M50" s="303"/>
      <c r="N50" s="303"/>
      <c r="O50" s="303"/>
      <c r="P50" s="303"/>
      <c r="Q50" s="303"/>
      <c r="R50" s="303"/>
      <c r="S50" s="303"/>
      <c r="T50" s="303"/>
      <c r="U50" s="303"/>
      <c r="V50" s="303"/>
      <c r="W50" s="303"/>
      <c r="X50" s="303"/>
      <c r="Y50" s="56"/>
      <c r="Z50" s="57"/>
      <c r="AA50" s="58"/>
    </row>
  </sheetData>
  <sheetProtection selectLockedCells="1" selectUnlockedCells="1"/>
  <mergeCells count="221">
    <mergeCell ref="AR7:AR10"/>
    <mergeCell ref="AR11:AR14"/>
    <mergeCell ref="AR15:AR18"/>
    <mergeCell ref="AR19:AR22"/>
    <mergeCell ref="B46:H46"/>
    <mergeCell ref="L46:M46"/>
    <mergeCell ref="Q46:R46"/>
    <mergeCell ref="I47:X47"/>
    <mergeCell ref="B48:X48"/>
    <mergeCell ref="H36:I36"/>
    <mergeCell ref="J36:K36"/>
    <mergeCell ref="N36:O36"/>
    <mergeCell ref="P36:R36"/>
    <mergeCell ref="H37:I37"/>
    <mergeCell ref="J37:K37"/>
    <mergeCell ref="N37:O37"/>
    <mergeCell ref="P37:R37"/>
    <mergeCell ref="H34:I34"/>
    <mergeCell ref="J34:K34"/>
    <mergeCell ref="N34:O34"/>
    <mergeCell ref="P34:R34"/>
    <mergeCell ref="H35:I35"/>
    <mergeCell ref="J35:K35"/>
    <mergeCell ref="N35:O35"/>
    <mergeCell ref="H32:I32"/>
    <mergeCell ref="J32:K32"/>
    <mergeCell ref="N32:O32"/>
    <mergeCell ref="P32:R32"/>
    <mergeCell ref="H33:I33"/>
    <mergeCell ref="J33:K33"/>
    <mergeCell ref="N33:O33"/>
    <mergeCell ref="P33:R33"/>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C36:C38"/>
    <mergeCell ref="D36:D38"/>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P35:R35"/>
    <mergeCell ref="D23:F23"/>
    <mergeCell ref="G23:M23"/>
    <mergeCell ref="N23:S23"/>
    <mergeCell ref="T23:X23"/>
    <mergeCell ref="D24:F24"/>
    <mergeCell ref="G24:M24"/>
    <mergeCell ref="N24:S24"/>
    <mergeCell ref="T24:X24"/>
    <mergeCell ref="B25:X25"/>
    <mergeCell ref="AI22:AK22"/>
    <mergeCell ref="AL22:AO22"/>
    <mergeCell ref="AP22:AQ22"/>
    <mergeCell ref="B21:X21"/>
    <mergeCell ref="AD21:AH21"/>
    <mergeCell ref="AI21:AK21"/>
    <mergeCell ref="AL21:AO21"/>
    <mergeCell ref="AP21:AQ21"/>
    <mergeCell ref="B22:C22"/>
    <mergeCell ref="G22:I22"/>
    <mergeCell ref="K22:M22"/>
    <mergeCell ref="O22:P22"/>
    <mergeCell ref="Q22:S22"/>
    <mergeCell ref="AL16:AO16"/>
    <mergeCell ref="AP19:AQ19"/>
    <mergeCell ref="B20:L20"/>
    <mergeCell ref="M20:X20"/>
    <mergeCell ref="AD20:AH20"/>
    <mergeCell ref="AI20:AK20"/>
    <mergeCell ref="AL20:AO20"/>
    <mergeCell ref="AP20:AQ20"/>
    <mergeCell ref="AD18:AH18"/>
    <mergeCell ref="AI18:AK18"/>
    <mergeCell ref="AL18:AO18"/>
    <mergeCell ref="AP18:AQ18"/>
    <mergeCell ref="B19:L19"/>
    <mergeCell ref="M19:X19"/>
    <mergeCell ref="AB19:AC22"/>
    <mergeCell ref="AD19:AH19"/>
    <mergeCell ref="AI19:AK19"/>
    <mergeCell ref="AL19:AO19"/>
    <mergeCell ref="C18:D18"/>
    <mergeCell ref="E18:F18"/>
    <mergeCell ref="G18:L18"/>
    <mergeCell ref="M18:Q18"/>
    <mergeCell ref="R18:U18"/>
    <mergeCell ref="V18:X18"/>
    <mergeCell ref="AI14:AK14"/>
    <mergeCell ref="AL14:AO14"/>
    <mergeCell ref="AP14:AQ14"/>
    <mergeCell ref="B15:X15"/>
    <mergeCell ref="AB15:AC18"/>
    <mergeCell ref="AD15:AH15"/>
    <mergeCell ref="AI15:AK15"/>
    <mergeCell ref="AL15:AO15"/>
    <mergeCell ref="AP15:AQ15"/>
    <mergeCell ref="B16:B17"/>
    <mergeCell ref="C16:D17"/>
    <mergeCell ref="AP16:AQ16"/>
    <mergeCell ref="M17:Q17"/>
    <mergeCell ref="R17:U17"/>
    <mergeCell ref="V17:X17"/>
    <mergeCell ref="AD17:AH17"/>
    <mergeCell ref="AI17:AK17"/>
    <mergeCell ref="AL17:AO17"/>
    <mergeCell ref="AP17:AQ17"/>
    <mergeCell ref="E16:F17"/>
    <mergeCell ref="G16:L17"/>
    <mergeCell ref="M16:X16"/>
    <mergeCell ref="AD16:AH16"/>
    <mergeCell ref="AI16:AK16"/>
    <mergeCell ref="AI11:AK11"/>
    <mergeCell ref="AL11:AO11"/>
    <mergeCell ref="AP11:AQ11"/>
    <mergeCell ref="B12:F13"/>
    <mergeCell ref="G12:J13"/>
    <mergeCell ref="K12:N13"/>
    <mergeCell ref="O12:X12"/>
    <mergeCell ref="AD12:AH12"/>
    <mergeCell ref="AI12:AK12"/>
    <mergeCell ref="AL12:AO12"/>
    <mergeCell ref="AP12:AQ12"/>
    <mergeCell ref="O13:R13"/>
    <mergeCell ref="S13:U13"/>
    <mergeCell ref="V13:X13"/>
    <mergeCell ref="AD13:AH13"/>
    <mergeCell ref="AI13:AK13"/>
    <mergeCell ref="AL13:AO13"/>
    <mergeCell ref="AP13:AQ13"/>
    <mergeCell ref="AP7:AQ7"/>
    <mergeCell ref="AD8:AH8"/>
    <mergeCell ref="AI8:AK8"/>
    <mergeCell ref="AL8:AO8"/>
    <mergeCell ref="AP8:AQ8"/>
    <mergeCell ref="B9:X9"/>
    <mergeCell ref="AD9:AH9"/>
    <mergeCell ref="AI9:AK9"/>
    <mergeCell ref="AL9:AO9"/>
    <mergeCell ref="AP9:AQ9"/>
    <mergeCell ref="B7:F8"/>
    <mergeCell ref="G7:X8"/>
    <mergeCell ref="AB7:AC10"/>
    <mergeCell ref="AD7:AH7"/>
    <mergeCell ref="AI7:AK7"/>
    <mergeCell ref="AL7:AO7"/>
    <mergeCell ref="B10:X10"/>
    <mergeCell ref="AD10:AH10"/>
    <mergeCell ref="AI10:AK10"/>
    <mergeCell ref="AL10:AO10"/>
    <mergeCell ref="AP10:AQ10"/>
    <mergeCell ref="AI5:AK6"/>
    <mergeCell ref="AL5:AO6"/>
    <mergeCell ref="AP5:AQ6"/>
    <mergeCell ref="B6:X6"/>
    <mergeCell ref="B1:T1"/>
    <mergeCell ref="U1:X4"/>
    <mergeCell ref="B2:T4"/>
    <mergeCell ref="C5:D5"/>
    <mergeCell ref="E5:G5"/>
    <mergeCell ref="H5:J5"/>
    <mergeCell ref="K5:N5"/>
    <mergeCell ref="O5:R5"/>
    <mergeCell ref="S5:V5"/>
    <mergeCell ref="AB3:AR4"/>
    <mergeCell ref="AR5:AR6"/>
    <mergeCell ref="AB1:AR1"/>
    <mergeCell ref="C27:C29"/>
    <mergeCell ref="D27:D29"/>
    <mergeCell ref="C30:C32"/>
    <mergeCell ref="D30:D32"/>
    <mergeCell ref="C33:C35"/>
    <mergeCell ref="D33:D35"/>
    <mergeCell ref="W5:X5"/>
    <mergeCell ref="AB5:AC6"/>
    <mergeCell ref="AD5:AH6"/>
    <mergeCell ref="B11:X11"/>
    <mergeCell ref="AB11:AC14"/>
    <mergeCell ref="AD11:AH11"/>
    <mergeCell ref="B14:F14"/>
    <mergeCell ref="G14:J14"/>
    <mergeCell ref="K14:N14"/>
    <mergeCell ref="O14:R14"/>
    <mergeCell ref="S14:U14"/>
    <mergeCell ref="V14:X14"/>
    <mergeCell ref="AD14:AH14"/>
    <mergeCell ref="T22:U22"/>
    <mergeCell ref="V22:W22"/>
    <mergeCell ref="AD22:AH22"/>
    <mergeCell ref="B24:C24"/>
    <mergeCell ref="B23:C23"/>
  </mergeCells>
  <pageMargins left="0.23622047244094491" right="0.23622047244094491" top="0.31496062992125984" bottom="0" header="0.51181102362204722" footer="0.51181102362204722"/>
  <pageSetup scale="71"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'\\172.23.131.133\Sistema Integrado de Gestion de Calidad y Ambiental\4. Indicadores de Gestión\2021\[Informática.xlsx]Hoja1'!#REF!</xm:f>
          </x14:formula1>
          <xm:sqref>C18:D18</xm:sqref>
        </x14:dataValidation>
        <x14:dataValidation type="list" allowBlank="1" showInputMessage="1" showErrorMessage="1">
          <x14:formula1>
            <xm:f>'\\172.23.131.133\Sistema Integrado de Gestion de Calidad y Ambiental\4. Indicadores de Gestión\2021\[Informática.xlsx]Hoja1'!#REF!</xm:f>
          </x14:formula1>
          <xm:sqref>G14:J14 G7:X8</xm:sqref>
        </x14:dataValidation>
      </x14:dataValidations>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tabColor theme="8"/>
    <pageSetUpPr fitToPage="1"/>
  </sheetPr>
  <dimension ref="B1:AR50"/>
  <sheetViews>
    <sheetView zoomScale="80" zoomScaleNormal="80" zoomScaleSheetLayoutView="100" workbookViewId="0">
      <selection activeCell="H5" sqref="H5:J5"/>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43" width="4.625" style="46"/>
    <col min="44" max="44" width="8.875" style="23" customWidth="1"/>
    <col min="45" max="16384" width="4.625" style="23"/>
  </cols>
  <sheetData>
    <row r="1" spans="2:44" ht="20.25" customHeight="1">
      <c r="B1" s="344" t="s">
        <v>72</v>
      </c>
      <c r="C1" s="345"/>
      <c r="D1" s="345"/>
      <c r="E1" s="345"/>
      <c r="F1" s="345"/>
      <c r="G1" s="345"/>
      <c r="H1" s="345"/>
      <c r="I1" s="345"/>
      <c r="J1" s="345"/>
      <c r="K1" s="345"/>
      <c r="L1" s="345"/>
      <c r="M1" s="345"/>
      <c r="N1" s="345"/>
      <c r="O1" s="345"/>
      <c r="P1" s="345"/>
      <c r="Q1" s="345"/>
      <c r="R1" s="345"/>
      <c r="S1" s="345"/>
      <c r="T1" s="346"/>
      <c r="U1" s="356"/>
      <c r="V1" s="357"/>
      <c r="W1" s="357"/>
      <c r="X1" s="358"/>
      <c r="AB1" s="383" t="s">
        <v>374</v>
      </c>
      <c r="AC1" s="383"/>
      <c r="AD1" s="383"/>
      <c r="AE1" s="383"/>
      <c r="AF1" s="383"/>
      <c r="AG1" s="383"/>
      <c r="AH1" s="383"/>
      <c r="AI1" s="383"/>
      <c r="AJ1" s="383"/>
      <c r="AK1" s="383"/>
      <c r="AL1" s="383"/>
      <c r="AM1" s="383"/>
      <c r="AN1" s="383"/>
      <c r="AO1" s="383"/>
      <c r="AP1" s="383"/>
      <c r="AQ1" s="383"/>
      <c r="AR1" s="383"/>
    </row>
    <row r="2" spans="2:44" ht="13.5" customHeight="1">
      <c r="B2" s="347" t="s">
        <v>75</v>
      </c>
      <c r="C2" s="348"/>
      <c r="D2" s="348"/>
      <c r="E2" s="348"/>
      <c r="F2" s="348"/>
      <c r="G2" s="348"/>
      <c r="H2" s="348"/>
      <c r="I2" s="348"/>
      <c r="J2" s="348"/>
      <c r="K2" s="348"/>
      <c r="L2" s="348"/>
      <c r="M2" s="348"/>
      <c r="N2" s="348"/>
      <c r="O2" s="348"/>
      <c r="P2" s="348"/>
      <c r="Q2" s="348"/>
      <c r="R2" s="348"/>
      <c r="S2" s="348"/>
      <c r="T2" s="349"/>
      <c r="U2" s="359"/>
      <c r="V2" s="360"/>
      <c r="W2" s="360"/>
      <c r="X2" s="361"/>
    </row>
    <row r="3" spans="2:44" ht="13.5" customHeight="1">
      <c r="B3" s="350"/>
      <c r="C3" s="351"/>
      <c r="D3" s="351"/>
      <c r="E3" s="351"/>
      <c r="F3" s="351"/>
      <c r="G3" s="351"/>
      <c r="H3" s="351"/>
      <c r="I3" s="351"/>
      <c r="J3" s="351"/>
      <c r="K3" s="351"/>
      <c r="L3" s="351"/>
      <c r="M3" s="351"/>
      <c r="N3" s="351"/>
      <c r="O3" s="351"/>
      <c r="P3" s="351"/>
      <c r="Q3" s="351"/>
      <c r="R3" s="351"/>
      <c r="S3" s="351"/>
      <c r="T3" s="352"/>
      <c r="U3" s="359"/>
      <c r="V3" s="360"/>
      <c r="W3" s="360"/>
      <c r="X3" s="361"/>
      <c r="AB3" s="372" t="s">
        <v>443</v>
      </c>
      <c r="AC3" s="372"/>
      <c r="AD3" s="372"/>
      <c r="AE3" s="372"/>
      <c r="AF3" s="372"/>
      <c r="AG3" s="372"/>
      <c r="AH3" s="372"/>
      <c r="AI3" s="372"/>
      <c r="AJ3" s="372"/>
      <c r="AK3" s="372"/>
      <c r="AL3" s="372"/>
      <c r="AM3" s="372"/>
      <c r="AN3" s="372"/>
      <c r="AO3" s="372"/>
      <c r="AP3" s="372"/>
      <c r="AQ3" s="372"/>
      <c r="AR3" s="372"/>
    </row>
    <row r="4" spans="2:44" ht="13.5" customHeight="1">
      <c r="B4" s="353"/>
      <c r="C4" s="354"/>
      <c r="D4" s="354"/>
      <c r="E4" s="354"/>
      <c r="F4" s="354"/>
      <c r="G4" s="354"/>
      <c r="H4" s="354"/>
      <c r="I4" s="354"/>
      <c r="J4" s="354"/>
      <c r="K4" s="354"/>
      <c r="L4" s="354"/>
      <c r="M4" s="354"/>
      <c r="N4" s="354"/>
      <c r="O4" s="354"/>
      <c r="P4" s="354"/>
      <c r="Q4" s="354"/>
      <c r="R4" s="354"/>
      <c r="S4" s="354"/>
      <c r="T4" s="355"/>
      <c r="U4" s="362"/>
      <c r="V4" s="363"/>
      <c r="W4" s="363"/>
      <c r="X4" s="364"/>
      <c r="AB4" s="372"/>
      <c r="AC4" s="372"/>
      <c r="AD4" s="372"/>
      <c r="AE4" s="372"/>
      <c r="AF4" s="372"/>
      <c r="AG4" s="372"/>
      <c r="AH4" s="372"/>
      <c r="AI4" s="372"/>
      <c r="AJ4" s="372"/>
      <c r="AK4" s="372"/>
      <c r="AL4" s="372"/>
      <c r="AM4" s="372"/>
      <c r="AN4" s="372"/>
      <c r="AO4" s="372"/>
      <c r="AP4" s="372"/>
      <c r="AQ4" s="372"/>
      <c r="AR4" s="372"/>
    </row>
    <row r="5" spans="2:44" s="41" customFormat="1" ht="14.25" customHeight="1">
      <c r="B5" s="131" t="s">
        <v>0</v>
      </c>
      <c r="C5" s="336" t="s">
        <v>444</v>
      </c>
      <c r="D5" s="336"/>
      <c r="E5" s="337" t="s">
        <v>1</v>
      </c>
      <c r="F5" s="337"/>
      <c r="G5" s="337"/>
      <c r="H5" s="338" t="s">
        <v>441</v>
      </c>
      <c r="I5" s="338"/>
      <c r="J5" s="338"/>
      <c r="K5" s="337" t="s">
        <v>2</v>
      </c>
      <c r="L5" s="337"/>
      <c r="M5" s="337"/>
      <c r="N5" s="337"/>
      <c r="O5" s="336" t="s">
        <v>442</v>
      </c>
      <c r="P5" s="336"/>
      <c r="Q5" s="336"/>
      <c r="R5" s="336"/>
      <c r="S5" s="339" t="s">
        <v>3</v>
      </c>
      <c r="T5" s="340"/>
      <c r="U5" s="340"/>
      <c r="V5" s="341"/>
      <c r="W5" s="342" t="s">
        <v>120</v>
      </c>
      <c r="X5" s="343"/>
      <c r="Y5" s="47"/>
      <c r="Z5" s="48"/>
      <c r="AA5" s="48"/>
      <c r="AB5" s="380" t="s">
        <v>143</v>
      </c>
      <c r="AC5" s="380"/>
      <c r="AD5" s="380" t="s">
        <v>144</v>
      </c>
      <c r="AE5" s="380"/>
      <c r="AF5" s="380"/>
      <c r="AG5" s="380"/>
      <c r="AH5" s="380"/>
      <c r="AI5" s="380" t="s">
        <v>145</v>
      </c>
      <c r="AJ5" s="380"/>
      <c r="AK5" s="380"/>
      <c r="AL5" s="380" t="s">
        <v>146</v>
      </c>
      <c r="AM5" s="380"/>
      <c r="AN5" s="380"/>
      <c r="AO5" s="380"/>
      <c r="AP5" s="372" t="s">
        <v>149</v>
      </c>
      <c r="AQ5" s="372"/>
      <c r="AR5" s="373" t="s">
        <v>150</v>
      </c>
    </row>
    <row r="6" spans="2:44" ht="9" customHeight="1">
      <c r="B6" s="275"/>
      <c r="C6" s="275"/>
      <c r="D6" s="275"/>
      <c r="E6" s="275"/>
      <c r="F6" s="275"/>
      <c r="G6" s="275"/>
      <c r="H6" s="275"/>
      <c r="I6" s="275"/>
      <c r="J6" s="275"/>
      <c r="K6" s="275"/>
      <c r="L6" s="275"/>
      <c r="M6" s="275"/>
      <c r="N6" s="275"/>
      <c r="O6" s="275"/>
      <c r="P6" s="275"/>
      <c r="Q6" s="275"/>
      <c r="R6" s="275"/>
      <c r="S6" s="275"/>
      <c r="T6" s="275"/>
      <c r="U6" s="275"/>
      <c r="V6" s="275"/>
      <c r="W6" s="275"/>
      <c r="X6" s="275"/>
      <c r="AB6" s="380"/>
      <c r="AC6" s="380"/>
      <c r="AD6" s="380"/>
      <c r="AE6" s="380"/>
      <c r="AF6" s="380"/>
      <c r="AG6" s="380"/>
      <c r="AH6" s="380"/>
      <c r="AI6" s="380"/>
      <c r="AJ6" s="380"/>
      <c r="AK6" s="380"/>
      <c r="AL6" s="380"/>
      <c r="AM6" s="380"/>
      <c r="AN6" s="380"/>
      <c r="AO6" s="380"/>
      <c r="AP6" s="372"/>
      <c r="AQ6" s="372"/>
      <c r="AR6" s="373"/>
    </row>
    <row r="7" spans="2:44" ht="14.25" customHeight="1">
      <c r="B7" s="287" t="s">
        <v>76</v>
      </c>
      <c r="C7" s="288"/>
      <c r="D7" s="288"/>
      <c r="E7" s="288"/>
      <c r="F7" s="289"/>
      <c r="G7" s="293" t="s">
        <v>78</v>
      </c>
      <c r="H7" s="294"/>
      <c r="I7" s="294"/>
      <c r="J7" s="294"/>
      <c r="K7" s="294"/>
      <c r="L7" s="294"/>
      <c r="M7" s="294"/>
      <c r="N7" s="294"/>
      <c r="O7" s="294"/>
      <c r="P7" s="294"/>
      <c r="Q7" s="294"/>
      <c r="R7" s="294"/>
      <c r="S7" s="294"/>
      <c r="T7" s="294"/>
      <c r="U7" s="294"/>
      <c r="V7" s="294"/>
      <c r="W7" s="294"/>
      <c r="X7" s="295"/>
      <c r="AB7" s="375">
        <v>2029</v>
      </c>
      <c r="AC7" s="375"/>
      <c r="AD7" s="376" t="s">
        <v>445</v>
      </c>
      <c r="AE7" s="376"/>
      <c r="AF7" s="376"/>
      <c r="AG7" s="376"/>
      <c r="AH7" s="376"/>
      <c r="AI7" s="400" t="s">
        <v>204</v>
      </c>
      <c r="AJ7" s="401"/>
      <c r="AK7" s="402"/>
      <c r="AL7" s="400" t="s">
        <v>204</v>
      </c>
      <c r="AM7" s="401"/>
      <c r="AN7" s="401"/>
      <c r="AO7" s="402"/>
      <c r="AP7" s="393" t="s">
        <v>204</v>
      </c>
      <c r="AQ7" s="394"/>
      <c r="AR7" s="384" t="s">
        <v>204</v>
      </c>
    </row>
    <row r="8" spans="2:44" ht="14.25" customHeight="1">
      <c r="B8" s="290"/>
      <c r="C8" s="291"/>
      <c r="D8" s="291"/>
      <c r="E8" s="291"/>
      <c r="F8" s="292"/>
      <c r="G8" s="296"/>
      <c r="H8" s="297"/>
      <c r="I8" s="297"/>
      <c r="J8" s="297"/>
      <c r="K8" s="297"/>
      <c r="L8" s="297"/>
      <c r="M8" s="297"/>
      <c r="N8" s="297"/>
      <c r="O8" s="297"/>
      <c r="P8" s="297"/>
      <c r="Q8" s="297"/>
      <c r="R8" s="297"/>
      <c r="S8" s="297"/>
      <c r="T8" s="297"/>
      <c r="U8" s="297"/>
      <c r="V8" s="297"/>
      <c r="W8" s="297"/>
      <c r="X8" s="298"/>
      <c r="AB8" s="375"/>
      <c r="AC8" s="375"/>
      <c r="AD8" s="376" t="s">
        <v>446</v>
      </c>
      <c r="AE8" s="376"/>
      <c r="AF8" s="376"/>
      <c r="AG8" s="376"/>
      <c r="AH8" s="376"/>
      <c r="AI8" s="403"/>
      <c r="AJ8" s="404"/>
      <c r="AK8" s="405"/>
      <c r="AL8" s="403"/>
      <c r="AM8" s="404"/>
      <c r="AN8" s="404"/>
      <c r="AO8" s="405"/>
      <c r="AP8" s="395"/>
      <c r="AQ8" s="396"/>
      <c r="AR8" s="384"/>
    </row>
    <row r="9" spans="2:44" ht="19.149999999999999" customHeight="1">
      <c r="B9" s="281" t="s">
        <v>49</v>
      </c>
      <c r="C9" s="282"/>
      <c r="D9" s="282"/>
      <c r="E9" s="282"/>
      <c r="F9" s="282"/>
      <c r="G9" s="282"/>
      <c r="H9" s="282"/>
      <c r="I9" s="282"/>
      <c r="J9" s="282"/>
      <c r="K9" s="282"/>
      <c r="L9" s="282"/>
      <c r="M9" s="282"/>
      <c r="N9" s="282"/>
      <c r="O9" s="282"/>
      <c r="P9" s="282"/>
      <c r="Q9" s="282"/>
      <c r="R9" s="282"/>
      <c r="S9" s="282"/>
      <c r="T9" s="282"/>
      <c r="U9" s="282"/>
      <c r="V9" s="282"/>
      <c r="W9" s="282"/>
      <c r="X9" s="283"/>
      <c r="AB9" s="375"/>
      <c r="AC9" s="375"/>
      <c r="AD9" s="376" t="s">
        <v>447</v>
      </c>
      <c r="AE9" s="376"/>
      <c r="AF9" s="376"/>
      <c r="AG9" s="376"/>
      <c r="AH9" s="376"/>
      <c r="AI9" s="403"/>
      <c r="AJ9" s="404"/>
      <c r="AK9" s="405"/>
      <c r="AL9" s="403"/>
      <c r="AM9" s="404"/>
      <c r="AN9" s="404"/>
      <c r="AO9" s="405"/>
      <c r="AP9" s="395"/>
      <c r="AQ9" s="396"/>
      <c r="AR9" s="384"/>
    </row>
    <row r="10" spans="2:44" ht="15" customHeight="1">
      <c r="B10" s="268" t="s">
        <v>4</v>
      </c>
      <c r="C10" s="269"/>
      <c r="D10" s="269"/>
      <c r="E10" s="269"/>
      <c r="F10" s="269"/>
      <c r="G10" s="269"/>
      <c r="H10" s="269"/>
      <c r="I10" s="269"/>
      <c r="J10" s="269"/>
      <c r="K10" s="269"/>
      <c r="L10" s="269"/>
      <c r="M10" s="269"/>
      <c r="N10" s="269"/>
      <c r="O10" s="269"/>
      <c r="P10" s="269"/>
      <c r="Q10" s="269"/>
      <c r="R10" s="269"/>
      <c r="S10" s="269"/>
      <c r="T10" s="269"/>
      <c r="U10" s="269"/>
      <c r="V10" s="269"/>
      <c r="W10" s="269"/>
      <c r="X10" s="269"/>
      <c r="AB10" s="375"/>
      <c r="AC10" s="375"/>
      <c r="AD10" s="376" t="s">
        <v>448</v>
      </c>
      <c r="AE10" s="376"/>
      <c r="AF10" s="376"/>
      <c r="AG10" s="376"/>
      <c r="AH10" s="376"/>
      <c r="AI10" s="406"/>
      <c r="AJ10" s="407"/>
      <c r="AK10" s="408"/>
      <c r="AL10" s="406"/>
      <c r="AM10" s="407"/>
      <c r="AN10" s="407"/>
      <c r="AO10" s="408"/>
      <c r="AP10" s="397"/>
      <c r="AQ10" s="398"/>
      <c r="AR10" s="384"/>
    </row>
    <row r="11" spans="2:44" ht="38.25" customHeight="1">
      <c r="B11" s="280" t="s">
        <v>160</v>
      </c>
      <c r="C11" s="280"/>
      <c r="D11" s="280"/>
      <c r="E11" s="280"/>
      <c r="F11" s="280"/>
      <c r="G11" s="280"/>
      <c r="H11" s="280"/>
      <c r="I11" s="280"/>
      <c r="J11" s="280"/>
      <c r="K11" s="280"/>
      <c r="L11" s="280"/>
      <c r="M11" s="280"/>
      <c r="N11" s="280"/>
      <c r="O11" s="280"/>
      <c r="P11" s="280"/>
      <c r="Q11" s="280"/>
      <c r="R11" s="280"/>
      <c r="S11" s="280"/>
      <c r="T11" s="280"/>
      <c r="U11" s="280"/>
      <c r="V11" s="280"/>
      <c r="W11" s="280"/>
      <c r="X11" s="280"/>
      <c r="AB11" s="374">
        <v>2020</v>
      </c>
      <c r="AC11" s="374"/>
      <c r="AD11" s="377" t="s">
        <v>131</v>
      </c>
      <c r="AE11" s="377"/>
      <c r="AF11" s="377"/>
      <c r="AG11" s="377"/>
      <c r="AH11" s="377"/>
      <c r="AI11" s="381" t="s">
        <v>204</v>
      </c>
      <c r="AJ11" s="381"/>
      <c r="AK11" s="381"/>
      <c r="AL11" s="381" t="s">
        <v>204</v>
      </c>
      <c r="AM11" s="381"/>
      <c r="AN11" s="381"/>
      <c r="AO11" s="381"/>
      <c r="AP11" s="382" t="s">
        <v>204</v>
      </c>
      <c r="AQ11" s="382"/>
      <c r="AR11" s="385">
        <f>SUM(AP14)</f>
        <v>1</v>
      </c>
    </row>
    <row r="12" spans="2:44" ht="12.75">
      <c r="B12" s="262" t="s">
        <v>56</v>
      </c>
      <c r="C12" s="263"/>
      <c r="D12" s="263"/>
      <c r="E12" s="263"/>
      <c r="F12" s="264"/>
      <c r="G12" s="262" t="s">
        <v>48</v>
      </c>
      <c r="H12" s="263"/>
      <c r="I12" s="263"/>
      <c r="J12" s="264"/>
      <c r="K12" s="262" t="s">
        <v>5</v>
      </c>
      <c r="L12" s="263"/>
      <c r="M12" s="263"/>
      <c r="N12" s="264"/>
      <c r="O12" s="268" t="s">
        <v>6</v>
      </c>
      <c r="P12" s="269"/>
      <c r="Q12" s="269"/>
      <c r="R12" s="269"/>
      <c r="S12" s="269"/>
      <c r="T12" s="269"/>
      <c r="U12" s="269"/>
      <c r="V12" s="269"/>
      <c r="W12" s="269"/>
      <c r="X12" s="270"/>
      <c r="Y12" s="49"/>
      <c r="Z12" s="50"/>
      <c r="AA12" s="50"/>
      <c r="AB12" s="374"/>
      <c r="AC12" s="374"/>
      <c r="AD12" s="377" t="s">
        <v>132</v>
      </c>
      <c r="AE12" s="377"/>
      <c r="AF12" s="377"/>
      <c r="AG12" s="377"/>
      <c r="AH12" s="377"/>
      <c r="AI12" s="381" t="s">
        <v>204</v>
      </c>
      <c r="AJ12" s="381"/>
      <c r="AK12" s="381"/>
      <c r="AL12" s="381" t="s">
        <v>204</v>
      </c>
      <c r="AM12" s="381"/>
      <c r="AN12" s="381"/>
      <c r="AO12" s="381"/>
      <c r="AP12" s="382" t="s">
        <v>204</v>
      </c>
      <c r="AQ12" s="382"/>
      <c r="AR12" s="385"/>
    </row>
    <row r="13" spans="2:44" ht="25.5" customHeight="1">
      <c r="B13" s="265"/>
      <c r="C13" s="266"/>
      <c r="D13" s="266"/>
      <c r="E13" s="266"/>
      <c r="F13" s="267"/>
      <c r="G13" s="265"/>
      <c r="H13" s="266"/>
      <c r="I13" s="266"/>
      <c r="J13" s="267"/>
      <c r="K13" s="265"/>
      <c r="L13" s="266"/>
      <c r="M13" s="266"/>
      <c r="N13" s="267"/>
      <c r="O13" s="268" t="s">
        <v>55</v>
      </c>
      <c r="P13" s="269"/>
      <c r="Q13" s="269"/>
      <c r="R13" s="270"/>
      <c r="S13" s="268" t="s">
        <v>54</v>
      </c>
      <c r="T13" s="269"/>
      <c r="U13" s="270"/>
      <c r="V13" s="268" t="s">
        <v>53</v>
      </c>
      <c r="W13" s="269"/>
      <c r="X13" s="270"/>
      <c r="Y13" s="49"/>
      <c r="Z13" s="50"/>
      <c r="AA13" s="50"/>
      <c r="AB13" s="374"/>
      <c r="AC13" s="374"/>
      <c r="AD13" s="377" t="s">
        <v>133</v>
      </c>
      <c r="AE13" s="377"/>
      <c r="AF13" s="377"/>
      <c r="AG13" s="377"/>
      <c r="AH13" s="377"/>
      <c r="AI13" s="381" t="s">
        <v>204</v>
      </c>
      <c r="AJ13" s="381"/>
      <c r="AK13" s="381"/>
      <c r="AL13" s="381" t="s">
        <v>204</v>
      </c>
      <c r="AM13" s="381"/>
      <c r="AN13" s="381"/>
      <c r="AO13" s="381"/>
      <c r="AP13" s="382" t="s">
        <v>204</v>
      </c>
      <c r="AQ13" s="382"/>
      <c r="AR13" s="385"/>
    </row>
    <row r="14" spans="2:44" ht="99.75" customHeight="1">
      <c r="B14" s="276" t="s">
        <v>346</v>
      </c>
      <c r="C14" s="276"/>
      <c r="D14" s="276"/>
      <c r="E14" s="276"/>
      <c r="F14" s="276"/>
      <c r="G14" s="261" t="s">
        <v>99</v>
      </c>
      <c r="H14" s="261"/>
      <c r="I14" s="261"/>
      <c r="J14" s="261"/>
      <c r="K14" s="261">
        <v>0.9</v>
      </c>
      <c r="L14" s="261"/>
      <c r="M14" s="261"/>
      <c r="N14" s="261"/>
      <c r="O14" s="277">
        <v>0.9</v>
      </c>
      <c r="P14" s="278"/>
      <c r="Q14" s="278"/>
      <c r="R14" s="279"/>
      <c r="S14" s="329">
        <v>44561</v>
      </c>
      <c r="T14" s="330"/>
      <c r="U14" s="331"/>
      <c r="V14" s="332">
        <v>2021</v>
      </c>
      <c r="W14" s="332"/>
      <c r="X14" s="332"/>
      <c r="AB14" s="374"/>
      <c r="AC14" s="374"/>
      <c r="AD14" s="377" t="s">
        <v>134</v>
      </c>
      <c r="AE14" s="377"/>
      <c r="AF14" s="377"/>
      <c r="AG14" s="377"/>
      <c r="AH14" s="377"/>
      <c r="AI14" s="381">
        <v>17</v>
      </c>
      <c r="AJ14" s="381"/>
      <c r="AK14" s="381"/>
      <c r="AL14" s="381">
        <v>17</v>
      </c>
      <c r="AM14" s="381"/>
      <c r="AN14" s="381"/>
      <c r="AO14" s="381"/>
      <c r="AP14" s="382">
        <f t="shared" ref="AP14:AP22" si="0">AL14/AI14</f>
        <v>1</v>
      </c>
      <c r="AQ14" s="382"/>
      <c r="AR14" s="385"/>
    </row>
    <row r="15" spans="2:44" ht="18" customHeight="1">
      <c r="B15" s="281" t="s">
        <v>7</v>
      </c>
      <c r="C15" s="282"/>
      <c r="D15" s="282"/>
      <c r="E15" s="282"/>
      <c r="F15" s="282"/>
      <c r="G15" s="282"/>
      <c r="H15" s="282"/>
      <c r="I15" s="282"/>
      <c r="J15" s="282"/>
      <c r="K15" s="282"/>
      <c r="L15" s="282"/>
      <c r="M15" s="282"/>
      <c r="N15" s="282"/>
      <c r="O15" s="282"/>
      <c r="P15" s="282"/>
      <c r="Q15" s="282"/>
      <c r="R15" s="282"/>
      <c r="S15" s="282"/>
      <c r="T15" s="282"/>
      <c r="U15" s="282"/>
      <c r="V15" s="282"/>
      <c r="W15" s="282"/>
      <c r="X15" s="283"/>
      <c r="Z15" s="46" t="s">
        <v>51</v>
      </c>
      <c r="AB15" s="375">
        <v>2021</v>
      </c>
      <c r="AC15" s="375"/>
      <c r="AD15" s="376" t="s">
        <v>135</v>
      </c>
      <c r="AE15" s="376"/>
      <c r="AF15" s="376"/>
      <c r="AG15" s="376"/>
      <c r="AH15" s="376"/>
      <c r="AI15" s="378">
        <v>22</v>
      </c>
      <c r="AJ15" s="378"/>
      <c r="AK15" s="378"/>
      <c r="AL15" s="378">
        <v>18</v>
      </c>
      <c r="AM15" s="378"/>
      <c r="AN15" s="378"/>
      <c r="AO15" s="378"/>
      <c r="AP15" s="379">
        <f t="shared" si="0"/>
        <v>0.81818181818181823</v>
      </c>
      <c r="AQ15" s="379"/>
      <c r="AR15" s="384" t="e">
        <f>(AP15+AP16+AP17+AP18)/4</f>
        <v>#DIV/0!</v>
      </c>
    </row>
    <row r="16" spans="2:44" ht="12.75" customHeight="1">
      <c r="B16" s="271" t="s">
        <v>52</v>
      </c>
      <c r="C16" s="262" t="s">
        <v>8</v>
      </c>
      <c r="D16" s="264"/>
      <c r="E16" s="262" t="s">
        <v>115</v>
      </c>
      <c r="F16" s="264"/>
      <c r="G16" s="262" t="s">
        <v>109</v>
      </c>
      <c r="H16" s="263"/>
      <c r="I16" s="263"/>
      <c r="J16" s="263"/>
      <c r="K16" s="263"/>
      <c r="L16" s="264"/>
      <c r="M16" s="274" t="s">
        <v>116</v>
      </c>
      <c r="N16" s="274"/>
      <c r="O16" s="274"/>
      <c r="P16" s="274"/>
      <c r="Q16" s="274"/>
      <c r="R16" s="274"/>
      <c r="S16" s="274"/>
      <c r="T16" s="274"/>
      <c r="U16" s="274"/>
      <c r="V16" s="274"/>
      <c r="W16" s="274"/>
      <c r="X16" s="274"/>
      <c r="AB16" s="375"/>
      <c r="AC16" s="375"/>
      <c r="AD16" s="376" t="s">
        <v>136</v>
      </c>
      <c r="AE16" s="376"/>
      <c r="AF16" s="376"/>
      <c r="AG16" s="376"/>
      <c r="AH16" s="376"/>
      <c r="AI16" s="378">
        <v>90</v>
      </c>
      <c r="AJ16" s="378"/>
      <c r="AK16" s="378"/>
      <c r="AL16" s="378">
        <v>86</v>
      </c>
      <c r="AM16" s="378"/>
      <c r="AN16" s="378"/>
      <c r="AO16" s="378"/>
      <c r="AP16" s="379">
        <f t="shared" si="0"/>
        <v>0.9555555555555556</v>
      </c>
      <c r="AQ16" s="379"/>
      <c r="AR16" s="384"/>
    </row>
    <row r="17" spans="2:44" ht="12.75" customHeight="1">
      <c r="B17" s="272"/>
      <c r="C17" s="265"/>
      <c r="D17" s="267"/>
      <c r="E17" s="265"/>
      <c r="F17" s="267"/>
      <c r="G17" s="265"/>
      <c r="H17" s="266"/>
      <c r="I17" s="266"/>
      <c r="J17" s="266"/>
      <c r="K17" s="266"/>
      <c r="L17" s="267"/>
      <c r="M17" s="268" t="s">
        <v>121</v>
      </c>
      <c r="N17" s="269"/>
      <c r="O17" s="269"/>
      <c r="P17" s="269"/>
      <c r="Q17" s="270"/>
      <c r="R17" s="268" t="s">
        <v>122</v>
      </c>
      <c r="S17" s="269"/>
      <c r="T17" s="269"/>
      <c r="U17" s="269"/>
      <c r="V17" s="273" t="s">
        <v>117</v>
      </c>
      <c r="W17" s="273"/>
      <c r="X17" s="273"/>
      <c r="AB17" s="375"/>
      <c r="AC17" s="375"/>
      <c r="AD17" s="376" t="s">
        <v>137</v>
      </c>
      <c r="AE17" s="376"/>
      <c r="AF17" s="376"/>
      <c r="AG17" s="376"/>
      <c r="AH17" s="376"/>
      <c r="AI17" s="378">
        <v>90</v>
      </c>
      <c r="AJ17" s="378"/>
      <c r="AK17" s="378"/>
      <c r="AL17" s="378">
        <v>89</v>
      </c>
      <c r="AM17" s="378"/>
      <c r="AN17" s="378"/>
      <c r="AO17" s="378"/>
      <c r="AP17" s="379">
        <f t="shared" si="0"/>
        <v>0.98888888888888893</v>
      </c>
      <c r="AQ17" s="379"/>
      <c r="AR17" s="384"/>
    </row>
    <row r="18" spans="2:44" ht="28.5" customHeight="1">
      <c r="B18" s="129" t="s">
        <v>342</v>
      </c>
      <c r="C18" s="259" t="s">
        <v>112</v>
      </c>
      <c r="D18" s="260"/>
      <c r="E18" s="261">
        <v>0.9</v>
      </c>
      <c r="F18" s="261"/>
      <c r="G18" s="276" t="s">
        <v>343</v>
      </c>
      <c r="H18" s="276"/>
      <c r="I18" s="276"/>
      <c r="J18" s="276"/>
      <c r="K18" s="276"/>
      <c r="L18" s="276"/>
      <c r="M18" s="333" t="s">
        <v>123</v>
      </c>
      <c r="N18" s="333"/>
      <c r="O18" s="333"/>
      <c r="P18" s="333"/>
      <c r="Q18" s="333"/>
      <c r="R18" s="334" t="s">
        <v>124</v>
      </c>
      <c r="S18" s="334"/>
      <c r="T18" s="334"/>
      <c r="U18" s="334"/>
      <c r="V18" s="335" t="s">
        <v>125</v>
      </c>
      <c r="W18" s="335"/>
      <c r="X18" s="335"/>
      <c r="AB18" s="375"/>
      <c r="AC18" s="375"/>
      <c r="AD18" s="376" t="s">
        <v>138</v>
      </c>
      <c r="AE18" s="376"/>
      <c r="AF18" s="376"/>
      <c r="AG18" s="376"/>
      <c r="AH18" s="376"/>
      <c r="AI18" s="378"/>
      <c r="AJ18" s="378"/>
      <c r="AK18" s="378"/>
      <c r="AL18" s="378"/>
      <c r="AM18" s="378"/>
      <c r="AN18" s="378"/>
      <c r="AO18" s="378"/>
      <c r="AP18" s="379" t="e">
        <f t="shared" si="0"/>
        <v>#DIV/0!</v>
      </c>
      <c r="AQ18" s="379"/>
      <c r="AR18" s="384"/>
    </row>
    <row r="19" spans="2:44" ht="25.15" customHeight="1">
      <c r="B19" s="268" t="s">
        <v>9</v>
      </c>
      <c r="C19" s="269"/>
      <c r="D19" s="269"/>
      <c r="E19" s="269"/>
      <c r="F19" s="269"/>
      <c r="G19" s="269"/>
      <c r="H19" s="269"/>
      <c r="I19" s="269"/>
      <c r="J19" s="269"/>
      <c r="K19" s="269"/>
      <c r="L19" s="270"/>
      <c r="M19" s="268" t="s">
        <v>10</v>
      </c>
      <c r="N19" s="269"/>
      <c r="O19" s="269"/>
      <c r="P19" s="269"/>
      <c r="Q19" s="269"/>
      <c r="R19" s="269"/>
      <c r="S19" s="269"/>
      <c r="T19" s="269"/>
      <c r="U19" s="269"/>
      <c r="V19" s="269"/>
      <c r="W19" s="269"/>
      <c r="X19" s="270"/>
      <c r="AB19" s="374">
        <v>2022</v>
      </c>
      <c r="AC19" s="374"/>
      <c r="AD19" s="377" t="s">
        <v>139</v>
      </c>
      <c r="AE19" s="377"/>
      <c r="AF19" s="377"/>
      <c r="AG19" s="377"/>
      <c r="AH19" s="377"/>
      <c r="AI19" s="381">
        <v>0</v>
      </c>
      <c r="AJ19" s="381"/>
      <c r="AK19" s="381"/>
      <c r="AL19" s="381">
        <v>0</v>
      </c>
      <c r="AM19" s="381"/>
      <c r="AN19" s="381"/>
      <c r="AO19" s="381"/>
      <c r="AP19" s="382" t="e">
        <f t="shared" si="0"/>
        <v>#DIV/0!</v>
      </c>
      <c r="AQ19" s="382"/>
      <c r="AR19" s="385" t="e">
        <f t="shared" ref="AR19" si="1">SUM(AP19:AQ22)/4</f>
        <v>#DIV/0!</v>
      </c>
    </row>
    <row r="20" spans="2:44" ht="45.4" customHeight="1">
      <c r="B20" s="259" t="s">
        <v>349</v>
      </c>
      <c r="C20" s="286"/>
      <c r="D20" s="286"/>
      <c r="E20" s="286"/>
      <c r="F20" s="286"/>
      <c r="G20" s="286"/>
      <c r="H20" s="286"/>
      <c r="I20" s="286"/>
      <c r="J20" s="286"/>
      <c r="K20" s="286"/>
      <c r="L20" s="260"/>
      <c r="M20" s="259"/>
      <c r="N20" s="286"/>
      <c r="O20" s="286"/>
      <c r="P20" s="286"/>
      <c r="Q20" s="286"/>
      <c r="R20" s="286"/>
      <c r="S20" s="286"/>
      <c r="T20" s="286"/>
      <c r="U20" s="286"/>
      <c r="V20" s="286"/>
      <c r="W20" s="286"/>
      <c r="X20" s="260"/>
      <c r="AA20" s="51"/>
      <c r="AB20" s="374"/>
      <c r="AC20" s="374"/>
      <c r="AD20" s="377" t="s">
        <v>140</v>
      </c>
      <c r="AE20" s="377"/>
      <c r="AF20" s="377"/>
      <c r="AG20" s="377"/>
      <c r="AH20" s="377"/>
      <c r="AI20" s="381">
        <v>2</v>
      </c>
      <c r="AJ20" s="381"/>
      <c r="AK20" s="381"/>
      <c r="AL20" s="381">
        <v>2</v>
      </c>
      <c r="AM20" s="381"/>
      <c r="AN20" s="381"/>
      <c r="AO20" s="381"/>
      <c r="AP20" s="382">
        <f t="shared" si="0"/>
        <v>1</v>
      </c>
      <c r="AQ20" s="382"/>
      <c r="AR20" s="385"/>
    </row>
    <row r="21" spans="2:44" ht="18.95" customHeight="1">
      <c r="B21" s="281" t="s">
        <v>11</v>
      </c>
      <c r="C21" s="282"/>
      <c r="D21" s="282"/>
      <c r="E21" s="282"/>
      <c r="F21" s="282"/>
      <c r="G21" s="282"/>
      <c r="H21" s="282"/>
      <c r="I21" s="282"/>
      <c r="J21" s="282"/>
      <c r="K21" s="282"/>
      <c r="L21" s="282"/>
      <c r="M21" s="282"/>
      <c r="N21" s="282"/>
      <c r="O21" s="282"/>
      <c r="P21" s="282"/>
      <c r="Q21" s="282"/>
      <c r="R21" s="282"/>
      <c r="S21" s="282"/>
      <c r="T21" s="282"/>
      <c r="U21" s="282"/>
      <c r="V21" s="282"/>
      <c r="W21" s="282"/>
      <c r="X21" s="283"/>
      <c r="AB21" s="374"/>
      <c r="AC21" s="374"/>
      <c r="AD21" s="377" t="s">
        <v>141</v>
      </c>
      <c r="AE21" s="377"/>
      <c r="AF21" s="377"/>
      <c r="AG21" s="377"/>
      <c r="AH21" s="377"/>
      <c r="AI21" s="381"/>
      <c r="AJ21" s="381"/>
      <c r="AK21" s="381"/>
      <c r="AL21" s="381"/>
      <c r="AM21" s="381"/>
      <c r="AN21" s="381"/>
      <c r="AO21" s="381"/>
      <c r="AP21" s="382" t="e">
        <f t="shared" si="0"/>
        <v>#DIV/0!</v>
      </c>
      <c r="AQ21" s="382"/>
      <c r="AR21" s="385"/>
    </row>
    <row r="22" spans="2:44" ht="18.95" customHeight="1">
      <c r="B22" s="284" t="s">
        <v>12</v>
      </c>
      <c r="C22" s="284"/>
      <c r="D22" s="130" t="s">
        <v>13</v>
      </c>
      <c r="E22" s="130" t="s">
        <v>14</v>
      </c>
      <c r="F22" s="130" t="s">
        <v>15</v>
      </c>
      <c r="G22" s="285" t="s">
        <v>16</v>
      </c>
      <c r="H22" s="285"/>
      <c r="I22" s="285"/>
      <c r="J22" s="130" t="s">
        <v>17</v>
      </c>
      <c r="K22" s="285" t="s">
        <v>18</v>
      </c>
      <c r="L22" s="285"/>
      <c r="M22" s="285"/>
      <c r="N22" s="130" t="s">
        <v>19</v>
      </c>
      <c r="O22" s="285" t="s">
        <v>20</v>
      </c>
      <c r="P22" s="285"/>
      <c r="Q22" s="285" t="s">
        <v>21</v>
      </c>
      <c r="R22" s="285"/>
      <c r="S22" s="285"/>
      <c r="T22" s="285" t="s">
        <v>22</v>
      </c>
      <c r="U22" s="285"/>
      <c r="V22" s="285" t="s">
        <v>23</v>
      </c>
      <c r="W22" s="285"/>
      <c r="X22" s="130" t="s">
        <v>24</v>
      </c>
      <c r="AB22" s="374"/>
      <c r="AC22" s="374"/>
      <c r="AD22" s="377" t="s">
        <v>142</v>
      </c>
      <c r="AE22" s="377"/>
      <c r="AF22" s="377"/>
      <c r="AG22" s="377"/>
      <c r="AH22" s="377"/>
      <c r="AI22" s="381"/>
      <c r="AJ22" s="381"/>
      <c r="AK22" s="381"/>
      <c r="AL22" s="381"/>
      <c r="AM22" s="381"/>
      <c r="AN22" s="381"/>
      <c r="AO22" s="381"/>
      <c r="AP22" s="382" t="e">
        <f t="shared" si="0"/>
        <v>#DIV/0!</v>
      </c>
      <c r="AQ22" s="382"/>
      <c r="AR22" s="385"/>
    </row>
    <row r="23" spans="2:44" ht="18.95" customHeight="1">
      <c r="B23" s="284" t="s">
        <v>25</v>
      </c>
      <c r="C23" s="284"/>
      <c r="D23" s="368">
        <f>AL15</f>
        <v>18</v>
      </c>
      <c r="E23" s="369"/>
      <c r="F23" s="370"/>
      <c r="G23" s="371">
        <f>AL16</f>
        <v>86</v>
      </c>
      <c r="H23" s="286"/>
      <c r="I23" s="286"/>
      <c r="J23" s="286"/>
      <c r="K23" s="286"/>
      <c r="L23" s="286"/>
      <c r="M23" s="260"/>
      <c r="N23" s="368">
        <f>AL17</f>
        <v>89</v>
      </c>
      <c r="O23" s="369"/>
      <c r="P23" s="369"/>
      <c r="Q23" s="369"/>
      <c r="R23" s="369"/>
      <c r="S23" s="370"/>
      <c r="T23" s="371">
        <f>AL18</f>
        <v>0</v>
      </c>
      <c r="U23" s="286"/>
      <c r="V23" s="286"/>
      <c r="W23" s="286"/>
      <c r="X23" s="260"/>
      <c r="Z23" s="52"/>
      <c r="AA23" s="52"/>
    </row>
    <row r="24" spans="2:44" ht="18.95" customHeight="1">
      <c r="B24" s="284" t="s">
        <v>26</v>
      </c>
      <c r="C24" s="284"/>
      <c r="D24" s="368">
        <f>AI15</f>
        <v>22</v>
      </c>
      <c r="E24" s="369"/>
      <c r="F24" s="370"/>
      <c r="G24" s="371">
        <f>AI16</f>
        <v>90</v>
      </c>
      <c r="H24" s="286"/>
      <c r="I24" s="286"/>
      <c r="J24" s="286"/>
      <c r="K24" s="286"/>
      <c r="L24" s="286"/>
      <c r="M24" s="260"/>
      <c r="N24" s="368">
        <f>AI17</f>
        <v>90</v>
      </c>
      <c r="O24" s="369"/>
      <c r="P24" s="369"/>
      <c r="Q24" s="369"/>
      <c r="R24" s="369"/>
      <c r="S24" s="370"/>
      <c r="T24" s="371">
        <f>AI18</f>
        <v>0</v>
      </c>
      <c r="U24" s="286"/>
      <c r="V24" s="286"/>
      <c r="W24" s="286"/>
      <c r="X24" s="260"/>
      <c r="Y24" s="53"/>
    </row>
    <row r="25" spans="2:44" ht="19.7" customHeight="1">
      <c r="B25" s="281" t="s">
        <v>47</v>
      </c>
      <c r="C25" s="282"/>
      <c r="D25" s="282"/>
      <c r="E25" s="282"/>
      <c r="F25" s="282"/>
      <c r="G25" s="282"/>
      <c r="H25" s="282"/>
      <c r="I25" s="282"/>
      <c r="J25" s="282"/>
      <c r="K25" s="282"/>
      <c r="L25" s="282"/>
      <c r="M25" s="282"/>
      <c r="N25" s="282"/>
      <c r="O25" s="282"/>
      <c r="P25" s="282"/>
      <c r="Q25" s="282"/>
      <c r="R25" s="282"/>
      <c r="S25" s="282"/>
      <c r="T25" s="282"/>
      <c r="U25" s="282"/>
      <c r="V25" s="282"/>
      <c r="W25" s="282"/>
      <c r="X25" s="283"/>
    </row>
    <row r="26" spans="2:44" ht="25.5">
      <c r="B26" s="130" t="s">
        <v>27</v>
      </c>
      <c r="C26" s="130" t="s">
        <v>28</v>
      </c>
      <c r="D26" s="130" t="s">
        <v>29</v>
      </c>
      <c r="E26" s="130" t="s">
        <v>30</v>
      </c>
      <c r="F26" s="27"/>
      <c r="G26" s="27"/>
      <c r="H26" s="299"/>
      <c r="I26" s="299"/>
      <c r="J26" s="299"/>
      <c r="K26" s="299"/>
      <c r="L26" s="299"/>
      <c r="M26" s="299"/>
      <c r="N26" s="299"/>
      <c r="O26" s="299"/>
      <c r="P26" s="299"/>
      <c r="Q26" s="299"/>
      <c r="R26" s="299"/>
      <c r="S26" s="301"/>
      <c r="T26" s="301"/>
      <c r="U26" s="301"/>
      <c r="V26" s="301"/>
      <c r="W26" s="301"/>
      <c r="X26" s="302"/>
    </row>
    <row r="27" spans="2:44" ht="17.649999999999999" customHeight="1">
      <c r="B27" s="134" t="s">
        <v>31</v>
      </c>
      <c r="C27" s="365">
        <f>IF(ISERROR(D23/D24),0,$D$23/$D$24)</f>
        <v>0.81818181818181823</v>
      </c>
      <c r="D27" s="365">
        <f>$E$18</f>
        <v>0.9</v>
      </c>
      <c r="E27" s="133">
        <f>$O$14</f>
        <v>0.9</v>
      </c>
      <c r="F27" s="28"/>
      <c r="G27" s="28"/>
      <c r="H27" s="300"/>
      <c r="I27" s="300"/>
      <c r="J27" s="303"/>
      <c r="K27" s="303"/>
      <c r="L27" s="5"/>
      <c r="M27" s="5"/>
      <c r="N27" s="300"/>
      <c r="O27" s="300"/>
      <c r="P27" s="300"/>
      <c r="Q27" s="300"/>
      <c r="R27" s="300"/>
      <c r="S27" s="304"/>
      <c r="T27" s="304"/>
      <c r="U27" s="304"/>
      <c r="V27" s="304"/>
      <c r="W27" s="304"/>
      <c r="X27" s="305"/>
    </row>
    <row r="28" spans="2:44" ht="17.649999999999999" customHeight="1">
      <c r="B28" s="134" t="s">
        <v>32</v>
      </c>
      <c r="C28" s="366"/>
      <c r="D28" s="366"/>
      <c r="E28" s="133">
        <f t="shared" ref="E28:E37" si="2">$O$14</f>
        <v>0.9</v>
      </c>
      <c r="F28" s="28"/>
      <c r="G28" s="28"/>
      <c r="H28" s="303"/>
      <c r="I28" s="303"/>
      <c r="J28" s="303"/>
      <c r="K28" s="303"/>
      <c r="L28" s="6"/>
      <c r="M28" s="5"/>
      <c r="N28" s="303"/>
      <c r="O28" s="303"/>
      <c r="P28" s="303"/>
      <c r="Q28" s="303"/>
      <c r="R28" s="303"/>
      <c r="S28" s="304"/>
      <c r="T28" s="304"/>
      <c r="U28" s="304"/>
      <c r="V28" s="304"/>
      <c r="W28" s="304"/>
      <c r="X28" s="305"/>
    </row>
    <row r="29" spans="2:44" ht="17.649999999999999" customHeight="1">
      <c r="B29" s="134" t="s">
        <v>33</v>
      </c>
      <c r="C29" s="367"/>
      <c r="D29" s="367"/>
      <c r="E29" s="133">
        <f t="shared" si="2"/>
        <v>0.9</v>
      </c>
      <c r="F29" s="28"/>
      <c r="G29" s="28"/>
      <c r="H29" s="303"/>
      <c r="I29" s="303"/>
      <c r="J29" s="303"/>
      <c r="K29" s="303"/>
      <c r="L29" s="6"/>
      <c r="M29" s="5"/>
      <c r="N29" s="303"/>
      <c r="O29" s="303"/>
      <c r="P29" s="303"/>
      <c r="Q29" s="303"/>
      <c r="R29" s="303"/>
      <c r="S29" s="304"/>
      <c r="T29" s="304"/>
      <c r="U29" s="304"/>
      <c r="V29" s="304"/>
      <c r="W29" s="304"/>
      <c r="X29" s="305"/>
    </row>
    <row r="30" spans="2:44" ht="17.649999999999999" customHeight="1">
      <c r="B30" s="134" t="s">
        <v>34</v>
      </c>
      <c r="C30" s="365">
        <f>IF(ISERROR(G23/G24),0,G23/G24)</f>
        <v>0.9555555555555556</v>
      </c>
      <c r="D30" s="365">
        <f t="shared" ref="D30:D36" si="3">$E$18</f>
        <v>0.9</v>
      </c>
      <c r="E30" s="133">
        <f t="shared" si="2"/>
        <v>0.9</v>
      </c>
      <c r="F30" s="28"/>
      <c r="G30" s="28"/>
      <c r="H30" s="303"/>
      <c r="I30" s="303"/>
      <c r="J30" s="303"/>
      <c r="K30" s="303"/>
      <c r="L30" s="6"/>
      <c r="M30" s="5"/>
      <c r="N30" s="303"/>
      <c r="O30" s="303"/>
      <c r="P30" s="303"/>
      <c r="Q30" s="303"/>
      <c r="R30" s="303"/>
      <c r="S30" s="304"/>
      <c r="T30" s="304"/>
      <c r="U30" s="304"/>
      <c r="V30" s="304"/>
      <c r="W30" s="304"/>
      <c r="X30" s="305"/>
    </row>
    <row r="31" spans="2:44" ht="17.649999999999999" customHeight="1">
      <c r="B31" s="134" t="s">
        <v>35</v>
      </c>
      <c r="C31" s="366"/>
      <c r="D31" s="366"/>
      <c r="E31" s="133">
        <f t="shared" si="2"/>
        <v>0.9</v>
      </c>
      <c r="F31" s="28"/>
      <c r="G31" s="28"/>
      <c r="H31" s="303"/>
      <c r="I31" s="303"/>
      <c r="J31" s="303"/>
      <c r="K31" s="303"/>
      <c r="L31" s="6"/>
      <c r="M31" s="5"/>
      <c r="N31" s="303"/>
      <c r="O31" s="303"/>
      <c r="P31" s="303"/>
      <c r="Q31" s="303"/>
      <c r="R31" s="303"/>
      <c r="S31" s="304"/>
      <c r="T31" s="304"/>
      <c r="U31" s="304"/>
      <c r="V31" s="304"/>
      <c r="W31" s="304"/>
      <c r="X31" s="305"/>
    </row>
    <row r="32" spans="2:44" ht="17.649999999999999" customHeight="1">
      <c r="B32" s="134" t="s">
        <v>36</v>
      </c>
      <c r="C32" s="367"/>
      <c r="D32" s="367"/>
      <c r="E32" s="133">
        <f t="shared" si="2"/>
        <v>0.9</v>
      </c>
      <c r="F32" s="28"/>
      <c r="G32" s="28"/>
      <c r="H32" s="303"/>
      <c r="I32" s="303"/>
      <c r="J32" s="303"/>
      <c r="K32" s="303"/>
      <c r="L32" s="6"/>
      <c r="M32" s="5"/>
      <c r="N32" s="303"/>
      <c r="O32" s="303"/>
      <c r="P32" s="303"/>
      <c r="Q32" s="303"/>
      <c r="R32" s="303"/>
      <c r="S32" s="304"/>
      <c r="T32" s="304"/>
      <c r="U32" s="304"/>
      <c r="V32" s="304"/>
      <c r="W32" s="304"/>
      <c r="X32" s="305"/>
    </row>
    <row r="33" spans="2:27" ht="17.649999999999999" customHeight="1">
      <c r="B33" s="134" t="s">
        <v>37</v>
      </c>
      <c r="C33" s="365">
        <f>IF(ISERROR(N23/N24),0,N23/N24)</f>
        <v>0.98888888888888893</v>
      </c>
      <c r="D33" s="365">
        <f t="shared" si="3"/>
        <v>0.9</v>
      </c>
      <c r="E33" s="133">
        <f t="shared" si="2"/>
        <v>0.9</v>
      </c>
      <c r="F33" s="28"/>
      <c r="G33" s="28"/>
      <c r="H33" s="303"/>
      <c r="I33" s="303"/>
      <c r="J33" s="303"/>
      <c r="K33" s="303"/>
      <c r="L33" s="6"/>
      <c r="M33" s="5"/>
      <c r="N33" s="303"/>
      <c r="O33" s="303"/>
      <c r="P33" s="303"/>
      <c r="Q33" s="303"/>
      <c r="R33" s="303"/>
      <c r="S33" s="304"/>
      <c r="T33" s="304"/>
      <c r="U33" s="304"/>
      <c r="V33" s="304"/>
      <c r="W33" s="304"/>
      <c r="X33" s="305"/>
    </row>
    <row r="34" spans="2:27" ht="17.649999999999999" customHeight="1">
      <c r="B34" s="134" t="s">
        <v>38</v>
      </c>
      <c r="C34" s="366"/>
      <c r="D34" s="366"/>
      <c r="E34" s="133">
        <f t="shared" si="2"/>
        <v>0.9</v>
      </c>
      <c r="F34" s="28"/>
      <c r="G34" s="28"/>
      <c r="H34" s="303"/>
      <c r="I34" s="303"/>
      <c r="J34" s="303"/>
      <c r="K34" s="303"/>
      <c r="L34" s="6"/>
      <c r="M34" s="5"/>
      <c r="N34" s="303"/>
      <c r="O34" s="303"/>
      <c r="P34" s="303"/>
      <c r="Q34" s="303"/>
      <c r="R34" s="303"/>
      <c r="S34" s="304"/>
      <c r="T34" s="304"/>
      <c r="U34" s="304"/>
      <c r="V34" s="304"/>
      <c r="W34" s="304"/>
      <c r="X34" s="305"/>
    </row>
    <row r="35" spans="2:27" ht="17.649999999999999" customHeight="1">
      <c r="B35" s="134" t="s">
        <v>39</v>
      </c>
      <c r="C35" s="367"/>
      <c r="D35" s="367"/>
      <c r="E35" s="133">
        <f t="shared" si="2"/>
        <v>0.9</v>
      </c>
      <c r="F35" s="28"/>
      <c r="G35" s="28"/>
      <c r="H35" s="303"/>
      <c r="I35" s="303"/>
      <c r="J35" s="303"/>
      <c r="K35" s="303"/>
      <c r="L35" s="6"/>
      <c r="M35" s="5"/>
      <c r="N35" s="303"/>
      <c r="O35" s="303"/>
      <c r="P35" s="303"/>
      <c r="Q35" s="303"/>
      <c r="R35" s="303"/>
      <c r="S35" s="304"/>
      <c r="T35" s="304"/>
      <c r="U35" s="304"/>
      <c r="V35" s="304"/>
      <c r="W35" s="304"/>
      <c r="X35" s="305"/>
    </row>
    <row r="36" spans="2:27" ht="17.649999999999999" customHeight="1">
      <c r="B36" s="134" t="s">
        <v>40</v>
      </c>
      <c r="C36" s="365">
        <f>IF(ISERROR(T23/T24),0,T23/T24)</f>
        <v>0</v>
      </c>
      <c r="D36" s="365">
        <f t="shared" si="3"/>
        <v>0.9</v>
      </c>
      <c r="E36" s="133">
        <f t="shared" si="2"/>
        <v>0.9</v>
      </c>
      <c r="F36" s="28"/>
      <c r="G36" s="28"/>
      <c r="H36" s="303"/>
      <c r="I36" s="303"/>
      <c r="J36" s="303"/>
      <c r="K36" s="303"/>
      <c r="L36" s="6"/>
      <c r="M36" s="5"/>
      <c r="N36" s="303"/>
      <c r="O36" s="303"/>
      <c r="P36" s="303"/>
      <c r="Q36" s="303"/>
      <c r="R36" s="303"/>
      <c r="S36" s="304"/>
      <c r="T36" s="304"/>
      <c r="U36" s="304"/>
      <c r="V36" s="304"/>
      <c r="W36" s="304"/>
      <c r="X36" s="305"/>
    </row>
    <row r="37" spans="2:27" ht="17.649999999999999" customHeight="1">
      <c r="B37" s="134" t="s">
        <v>41</v>
      </c>
      <c r="C37" s="366"/>
      <c r="D37" s="366"/>
      <c r="E37" s="133">
        <f t="shared" si="2"/>
        <v>0.9</v>
      </c>
      <c r="F37" s="28"/>
      <c r="G37" s="28"/>
      <c r="H37" s="303"/>
      <c r="I37" s="303"/>
      <c r="J37" s="303"/>
      <c r="K37" s="303"/>
      <c r="L37" s="6"/>
      <c r="M37" s="5"/>
      <c r="N37" s="303"/>
      <c r="O37" s="303"/>
      <c r="P37" s="303"/>
      <c r="Q37" s="303"/>
      <c r="R37" s="303"/>
      <c r="S37" s="304"/>
      <c r="T37" s="304"/>
      <c r="U37" s="304"/>
      <c r="V37" s="304"/>
      <c r="W37" s="304"/>
      <c r="X37" s="305"/>
    </row>
    <row r="38" spans="2:27" ht="17.649999999999999" customHeight="1">
      <c r="B38" s="134" t="s">
        <v>42</v>
      </c>
      <c r="C38" s="367"/>
      <c r="D38" s="367"/>
      <c r="E38" s="133">
        <v>0</v>
      </c>
      <c r="F38" s="29"/>
      <c r="G38" s="29"/>
      <c r="H38" s="308"/>
      <c r="I38" s="308"/>
      <c r="J38" s="308"/>
      <c r="K38" s="308"/>
      <c r="L38" s="7"/>
      <c r="M38" s="8"/>
      <c r="N38" s="308"/>
      <c r="O38" s="308"/>
      <c r="P38" s="308"/>
      <c r="Q38" s="308"/>
      <c r="R38" s="308"/>
      <c r="S38" s="306"/>
      <c r="T38" s="306"/>
      <c r="U38" s="306"/>
      <c r="V38" s="306"/>
      <c r="W38" s="306"/>
      <c r="X38" s="307"/>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311" t="s">
        <v>50</v>
      </c>
      <c r="C40" s="312"/>
      <c r="D40" s="312"/>
      <c r="E40" s="312"/>
      <c r="F40" s="312"/>
      <c r="G40" s="312"/>
      <c r="H40" s="312"/>
      <c r="I40" s="312"/>
      <c r="J40" s="312"/>
      <c r="K40" s="312"/>
      <c r="L40" s="312"/>
      <c r="M40" s="312"/>
      <c r="N40" s="312"/>
      <c r="O40" s="312"/>
      <c r="P40" s="312"/>
      <c r="Q40" s="312"/>
      <c r="R40" s="312"/>
      <c r="S40" s="312"/>
      <c r="T40" s="312"/>
      <c r="U40" s="312"/>
      <c r="V40" s="312"/>
      <c r="W40" s="312"/>
      <c r="X40" s="313"/>
    </row>
    <row r="41" spans="2:27" ht="99.75" customHeight="1">
      <c r="B41" s="309" t="s">
        <v>375</v>
      </c>
      <c r="C41" s="309"/>
      <c r="D41" s="309"/>
      <c r="E41" s="309"/>
      <c r="F41" s="309"/>
      <c r="G41" s="309"/>
      <c r="H41" s="309"/>
      <c r="I41" s="309"/>
      <c r="J41" s="309"/>
      <c r="K41" s="309"/>
      <c r="L41" s="309"/>
      <c r="M41" s="309"/>
      <c r="N41" s="309"/>
      <c r="O41" s="309"/>
      <c r="P41" s="309"/>
      <c r="Q41" s="309"/>
      <c r="R41" s="309"/>
      <c r="S41" s="309"/>
      <c r="T41" s="309"/>
      <c r="U41" s="309"/>
      <c r="V41" s="309"/>
      <c r="W41" s="309"/>
      <c r="X41" s="309"/>
      <c r="Y41" s="54"/>
      <c r="Z41" s="55"/>
      <c r="AA41" s="55"/>
    </row>
    <row r="42" spans="2:27" ht="10.5" customHeight="1">
      <c r="B42" s="310"/>
      <c r="C42" s="299"/>
      <c r="D42" s="299"/>
      <c r="E42" s="299"/>
      <c r="F42" s="299"/>
      <c r="G42" s="299"/>
      <c r="H42" s="299"/>
      <c r="I42" s="299"/>
      <c r="J42" s="299"/>
      <c r="K42" s="299"/>
      <c r="L42" s="299"/>
      <c r="M42" s="299"/>
      <c r="N42" s="299"/>
      <c r="O42" s="299"/>
      <c r="P42" s="299"/>
      <c r="Q42" s="299"/>
      <c r="R42" s="299"/>
      <c r="S42" s="299"/>
      <c r="T42" s="299"/>
      <c r="U42" s="299"/>
      <c r="V42" s="299"/>
      <c r="W42" s="299"/>
      <c r="X42" s="302"/>
      <c r="Y42" s="56"/>
      <c r="Z42" s="57"/>
      <c r="AA42" s="58"/>
    </row>
    <row r="43" spans="2:27" ht="18" customHeight="1">
      <c r="B43" s="323" t="s">
        <v>43</v>
      </c>
      <c r="C43" s="324"/>
      <c r="D43" s="324"/>
      <c r="E43" s="324"/>
      <c r="F43" s="324"/>
      <c r="G43" s="324"/>
      <c r="H43" s="324"/>
      <c r="I43" s="324"/>
      <c r="J43" s="324"/>
      <c r="K43" s="324"/>
      <c r="L43" s="324"/>
      <c r="M43" s="324"/>
      <c r="N43" s="324"/>
      <c r="O43" s="324"/>
      <c r="P43" s="324"/>
      <c r="Q43" s="324"/>
      <c r="R43" s="324"/>
      <c r="S43" s="324"/>
      <c r="T43" s="324"/>
      <c r="U43" s="324"/>
      <c r="V43" s="324"/>
      <c r="W43" s="324"/>
      <c r="X43" s="325"/>
      <c r="Y43" s="56"/>
      <c r="Z43" s="57"/>
      <c r="AA43" s="58"/>
    </row>
    <row r="44" spans="2:27" ht="32.25" customHeight="1">
      <c r="B44" s="326"/>
      <c r="C44" s="327"/>
      <c r="D44" s="327"/>
      <c r="E44" s="327"/>
      <c r="F44" s="327"/>
      <c r="G44" s="327"/>
      <c r="H44" s="327"/>
      <c r="I44" s="327"/>
      <c r="J44" s="327"/>
      <c r="K44" s="327"/>
      <c r="L44" s="327"/>
      <c r="M44" s="327"/>
      <c r="N44" s="327"/>
      <c r="O44" s="327"/>
      <c r="P44" s="327"/>
      <c r="Q44" s="327"/>
      <c r="R44" s="327"/>
      <c r="S44" s="327"/>
      <c r="T44" s="327"/>
      <c r="U44" s="327"/>
      <c r="V44" s="327"/>
      <c r="W44" s="327"/>
      <c r="X44" s="328"/>
      <c r="Y44" s="56"/>
      <c r="Z44" s="57"/>
      <c r="AA44" s="58"/>
    </row>
    <row r="45" spans="2:27" ht="8.4499999999999993" customHeight="1">
      <c r="B45" s="30"/>
      <c r="C45" s="27"/>
      <c r="D45" s="27"/>
      <c r="E45" s="27"/>
      <c r="F45" s="27"/>
      <c r="G45" s="299"/>
      <c r="H45" s="299"/>
      <c r="I45" s="299"/>
      <c r="J45" s="299"/>
      <c r="K45" s="299"/>
      <c r="L45" s="299"/>
      <c r="M45" s="27"/>
      <c r="N45" s="27"/>
      <c r="O45" s="27"/>
      <c r="P45" s="27"/>
      <c r="Q45" s="27"/>
      <c r="R45" s="27"/>
      <c r="S45" s="27"/>
      <c r="T45" s="27"/>
      <c r="U45" s="27"/>
      <c r="V45" s="27"/>
      <c r="W45" s="27"/>
      <c r="X45" s="31"/>
      <c r="Y45" s="56"/>
      <c r="Z45" s="57"/>
      <c r="AA45" s="58"/>
    </row>
    <row r="46" spans="2:27" ht="12.75">
      <c r="B46" s="314" t="s">
        <v>44</v>
      </c>
      <c r="C46" s="315"/>
      <c r="D46" s="315"/>
      <c r="E46" s="315"/>
      <c r="F46" s="315"/>
      <c r="G46" s="315"/>
      <c r="H46" s="315"/>
      <c r="I46" s="28"/>
      <c r="J46" s="13" t="s">
        <v>45</v>
      </c>
      <c r="K46" s="28"/>
      <c r="L46" s="316" t="s">
        <v>278</v>
      </c>
      <c r="M46" s="317"/>
      <c r="N46" s="28"/>
      <c r="O46" s="5" t="s">
        <v>46</v>
      </c>
      <c r="P46" s="28"/>
      <c r="Q46" s="259"/>
      <c r="R46" s="260"/>
      <c r="S46" s="28"/>
      <c r="T46" s="28"/>
      <c r="U46" s="28"/>
      <c r="V46" s="28"/>
      <c r="W46" s="28"/>
      <c r="X46" s="33"/>
      <c r="Y46" s="56"/>
      <c r="Z46" s="57"/>
      <c r="AA46" s="58"/>
    </row>
    <row r="47" spans="2:27" ht="8.4499999999999993" customHeight="1">
      <c r="B47" s="34"/>
      <c r="C47" s="28"/>
      <c r="D47" s="28"/>
      <c r="E47" s="28"/>
      <c r="F47" s="28"/>
      <c r="G47" s="28"/>
      <c r="H47" s="28"/>
      <c r="I47" s="318"/>
      <c r="J47" s="318"/>
      <c r="K47" s="318"/>
      <c r="L47" s="318"/>
      <c r="M47" s="318"/>
      <c r="N47" s="318"/>
      <c r="O47" s="318"/>
      <c r="P47" s="318"/>
      <c r="Q47" s="318"/>
      <c r="R47" s="318"/>
      <c r="S47" s="318"/>
      <c r="T47" s="318"/>
      <c r="U47" s="318"/>
      <c r="V47" s="318"/>
      <c r="W47" s="318"/>
      <c r="X47" s="319"/>
      <c r="Y47" s="56"/>
      <c r="Z47" s="57"/>
      <c r="AA47" s="58"/>
    </row>
    <row r="48" spans="2:27" ht="35.25" customHeight="1">
      <c r="B48" s="320" t="s">
        <v>57</v>
      </c>
      <c r="C48" s="321"/>
      <c r="D48" s="321"/>
      <c r="E48" s="321"/>
      <c r="F48" s="321"/>
      <c r="G48" s="321"/>
      <c r="H48" s="321"/>
      <c r="I48" s="321"/>
      <c r="J48" s="321"/>
      <c r="K48" s="321"/>
      <c r="L48" s="321"/>
      <c r="M48" s="321"/>
      <c r="N48" s="321"/>
      <c r="O48" s="321"/>
      <c r="P48" s="321"/>
      <c r="Q48" s="321"/>
      <c r="R48" s="321"/>
      <c r="S48" s="321"/>
      <c r="T48" s="321"/>
      <c r="U48" s="321"/>
      <c r="V48" s="321"/>
      <c r="W48" s="321"/>
      <c r="X48" s="322"/>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303"/>
      <c r="H50" s="303"/>
      <c r="I50" s="303"/>
      <c r="J50" s="303"/>
      <c r="K50" s="303"/>
      <c r="L50" s="303"/>
      <c r="M50" s="303"/>
      <c r="N50" s="303"/>
      <c r="O50" s="303"/>
      <c r="P50" s="303"/>
      <c r="Q50" s="303"/>
      <c r="R50" s="303"/>
      <c r="S50" s="303"/>
      <c r="T50" s="303"/>
      <c r="U50" s="303"/>
      <c r="V50" s="303"/>
      <c r="W50" s="303"/>
      <c r="X50" s="303"/>
      <c r="Y50" s="56"/>
      <c r="Z50" s="57"/>
      <c r="AA50" s="58"/>
    </row>
  </sheetData>
  <sheetProtection selectLockedCells="1" selectUnlockedCells="1"/>
  <mergeCells count="212">
    <mergeCell ref="AR7:AR10"/>
    <mergeCell ref="AR11:AR14"/>
    <mergeCell ref="AR15:AR18"/>
    <mergeCell ref="AR19:AR22"/>
    <mergeCell ref="AI7:AK10"/>
    <mergeCell ref="AL7:AO10"/>
    <mergeCell ref="B46:H46"/>
    <mergeCell ref="L46:M46"/>
    <mergeCell ref="Q46:R46"/>
    <mergeCell ref="H38:I38"/>
    <mergeCell ref="J38:K38"/>
    <mergeCell ref="N38:O38"/>
    <mergeCell ref="P38:R38"/>
    <mergeCell ref="B40:X40"/>
    <mergeCell ref="B41:X41"/>
    <mergeCell ref="H36:I36"/>
    <mergeCell ref="J36:K36"/>
    <mergeCell ref="N36:O36"/>
    <mergeCell ref="P36:R36"/>
    <mergeCell ref="H37:I37"/>
    <mergeCell ref="J37:K37"/>
    <mergeCell ref="N37:O37"/>
    <mergeCell ref="P37:R37"/>
    <mergeCell ref="H34:I34"/>
    <mergeCell ref="I47:X47"/>
    <mergeCell ref="B48:X48"/>
    <mergeCell ref="G50:H50"/>
    <mergeCell ref="I50:X50"/>
    <mergeCell ref="B42:X42"/>
    <mergeCell ref="B43:X43"/>
    <mergeCell ref="B44:X44"/>
    <mergeCell ref="G45:H45"/>
    <mergeCell ref="I45:J45"/>
    <mergeCell ref="K45:L45"/>
    <mergeCell ref="N29:O29"/>
    <mergeCell ref="P29:R29"/>
    <mergeCell ref="J34:K34"/>
    <mergeCell ref="N34:O34"/>
    <mergeCell ref="P34:R34"/>
    <mergeCell ref="H35:I35"/>
    <mergeCell ref="J35:K35"/>
    <mergeCell ref="N35:O35"/>
    <mergeCell ref="P35:R35"/>
    <mergeCell ref="H32:I32"/>
    <mergeCell ref="J32:K32"/>
    <mergeCell ref="N32:O32"/>
    <mergeCell ref="P32:R32"/>
    <mergeCell ref="H33:I33"/>
    <mergeCell ref="J33:K33"/>
    <mergeCell ref="N33:O33"/>
    <mergeCell ref="P33:R33"/>
    <mergeCell ref="N24:S24"/>
    <mergeCell ref="T24:X24"/>
    <mergeCell ref="B25:X25"/>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AD22:AH22"/>
    <mergeCell ref="AI22:AK22"/>
    <mergeCell ref="AL22:AO22"/>
    <mergeCell ref="AP22:AQ22"/>
    <mergeCell ref="B21:X21"/>
    <mergeCell ref="AD21:AH21"/>
    <mergeCell ref="AI21:AK21"/>
    <mergeCell ref="AL21:AO21"/>
    <mergeCell ref="AP21:AQ21"/>
    <mergeCell ref="B22:C22"/>
    <mergeCell ref="G22:I22"/>
    <mergeCell ref="K22:M22"/>
    <mergeCell ref="O22:P22"/>
    <mergeCell ref="Q22:S22"/>
    <mergeCell ref="AI16:AK16"/>
    <mergeCell ref="AL16:AO16"/>
    <mergeCell ref="AP19:AQ19"/>
    <mergeCell ref="B20:L20"/>
    <mergeCell ref="M20:X20"/>
    <mergeCell ref="AD20:AH20"/>
    <mergeCell ref="AI20:AK20"/>
    <mergeCell ref="AL20:AO20"/>
    <mergeCell ref="AP20:AQ20"/>
    <mergeCell ref="AD18:AH18"/>
    <mergeCell ref="AI18:AK18"/>
    <mergeCell ref="AL18:AO18"/>
    <mergeCell ref="AP18:AQ18"/>
    <mergeCell ref="B19:L19"/>
    <mergeCell ref="M19:X19"/>
    <mergeCell ref="AB19:AC22"/>
    <mergeCell ref="AD19:AH19"/>
    <mergeCell ref="AI19:AK19"/>
    <mergeCell ref="AL19:AO19"/>
    <mergeCell ref="C18:D18"/>
    <mergeCell ref="E18:F18"/>
    <mergeCell ref="G18:L18"/>
    <mergeCell ref="M18:Q18"/>
    <mergeCell ref="R18:U18"/>
    <mergeCell ref="AD14:AH14"/>
    <mergeCell ref="AI14:AK14"/>
    <mergeCell ref="AL14:AO14"/>
    <mergeCell ref="AP14:AQ14"/>
    <mergeCell ref="B15:X15"/>
    <mergeCell ref="AB15:AC18"/>
    <mergeCell ref="AD15:AH15"/>
    <mergeCell ref="AI15:AK15"/>
    <mergeCell ref="AL15:AO15"/>
    <mergeCell ref="AP15:AQ15"/>
    <mergeCell ref="B16:B17"/>
    <mergeCell ref="C16:D17"/>
    <mergeCell ref="AP16:AQ16"/>
    <mergeCell ref="M17:Q17"/>
    <mergeCell ref="R17:U17"/>
    <mergeCell ref="V17:X17"/>
    <mergeCell ref="AD17:AH17"/>
    <mergeCell ref="AI17:AK17"/>
    <mergeCell ref="AL17:AO17"/>
    <mergeCell ref="AP17:AQ17"/>
    <mergeCell ref="E16:F17"/>
    <mergeCell ref="G16:L17"/>
    <mergeCell ref="M16:X16"/>
    <mergeCell ref="AD16:AH16"/>
    <mergeCell ref="AP7:AQ10"/>
    <mergeCell ref="B11:X11"/>
    <mergeCell ref="AB11:AC14"/>
    <mergeCell ref="AD11:AH11"/>
    <mergeCell ref="AI11:AK11"/>
    <mergeCell ref="AL11:AO11"/>
    <mergeCell ref="AP11:AQ11"/>
    <mergeCell ref="B12:F13"/>
    <mergeCell ref="G12:J13"/>
    <mergeCell ref="K12:N13"/>
    <mergeCell ref="O12:X12"/>
    <mergeCell ref="AD12:AH12"/>
    <mergeCell ref="AI12:AK12"/>
    <mergeCell ref="AL12:AO12"/>
    <mergeCell ref="AP12:AQ12"/>
    <mergeCell ref="O13:R13"/>
    <mergeCell ref="S13:U13"/>
    <mergeCell ref="V13:X13"/>
    <mergeCell ref="AD13:AH13"/>
    <mergeCell ref="AI13:AK13"/>
    <mergeCell ref="AL13:AO13"/>
    <mergeCell ref="AP13:AQ13"/>
    <mergeCell ref="B14:F14"/>
    <mergeCell ref="G14:J14"/>
    <mergeCell ref="AD8:AH8"/>
    <mergeCell ref="B9:X9"/>
    <mergeCell ref="AD9:AH9"/>
    <mergeCell ref="B7:F8"/>
    <mergeCell ref="G7:X8"/>
    <mergeCell ref="AB7:AC10"/>
    <mergeCell ref="AD7:AH7"/>
    <mergeCell ref="B10:X10"/>
    <mergeCell ref="AD10:AH10"/>
    <mergeCell ref="AB5:AC6"/>
    <mergeCell ref="AD5:AH6"/>
    <mergeCell ref="AI5:AK6"/>
    <mergeCell ref="AL5:AO6"/>
    <mergeCell ref="AP5:AQ6"/>
    <mergeCell ref="B6:X6"/>
    <mergeCell ref="B1:T1"/>
    <mergeCell ref="U1:X4"/>
    <mergeCell ref="B2:T4"/>
    <mergeCell ref="C5:D5"/>
    <mergeCell ref="E5:G5"/>
    <mergeCell ref="H5:J5"/>
    <mergeCell ref="K5:N5"/>
    <mergeCell ref="O5:R5"/>
    <mergeCell ref="S5:V5"/>
    <mergeCell ref="AB3:AR4"/>
    <mergeCell ref="AR5:AR6"/>
    <mergeCell ref="AB1:AR1"/>
    <mergeCell ref="C36:C38"/>
    <mergeCell ref="D36:D38"/>
    <mergeCell ref="C27:C29"/>
    <mergeCell ref="D27:D29"/>
    <mergeCell ref="C30:C32"/>
    <mergeCell ref="D30:D32"/>
    <mergeCell ref="C33:C35"/>
    <mergeCell ref="D33:D35"/>
    <mergeCell ref="W5:X5"/>
    <mergeCell ref="K14:N14"/>
    <mergeCell ref="O14:R14"/>
    <mergeCell ref="S14:U14"/>
    <mergeCell ref="V14:X14"/>
    <mergeCell ref="V18:X18"/>
    <mergeCell ref="T22:U22"/>
    <mergeCell ref="V22:W22"/>
    <mergeCell ref="B24:C24"/>
    <mergeCell ref="B23:C23"/>
    <mergeCell ref="D23:F23"/>
    <mergeCell ref="G23:M23"/>
    <mergeCell ref="N23:S23"/>
    <mergeCell ref="T23:X23"/>
    <mergeCell ref="D24:F24"/>
    <mergeCell ref="G24:M24"/>
  </mergeCells>
  <pageMargins left="0.23622047244094491" right="0.23622047244094491" top="0.31496062992125984" bottom="0" header="0.51181102362204722" footer="0.51181102362204722"/>
  <pageSetup scale="74"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'\\172.23.131.133\Sistema Integrado de Gestion de Calidad y Ambiental\4. Indicadores de Gestión\2021\[Informática.xlsx]Hoja1'!#REF!</xm:f>
          </x14:formula1>
          <xm:sqref>C18:D18</xm:sqref>
        </x14:dataValidation>
        <x14:dataValidation type="list" allowBlank="1" showInputMessage="1" showErrorMessage="1">
          <x14:formula1>
            <xm:f>'\\172.23.131.133\Sistema Integrado de Gestion de Calidad y Ambiental\4. Indicadores de Gestión\2021\[Informática.xlsx]Hoja1'!#REF!</xm:f>
          </x14:formula1>
          <xm:sqref>G7:X8 G14:J14</xm:sqref>
        </x14:dataValidation>
      </x14:dataValidations>
    </ext>
  </extLs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5"/>
    <pageSetUpPr fitToPage="1"/>
  </sheetPr>
  <dimension ref="B1:AR50"/>
  <sheetViews>
    <sheetView topLeftCell="C1" zoomScale="80" zoomScaleNormal="80" zoomScaleSheetLayoutView="100" workbookViewId="0">
      <selection activeCell="H5" sqref="H5:J5"/>
    </sheetView>
  </sheetViews>
  <sheetFormatPr baseColWidth="10" defaultColWidth="4.625" defaultRowHeight="13.5" customHeight="1"/>
  <cols>
    <col min="1" max="1" width="1" style="77" customWidth="1"/>
    <col min="2" max="2" width="9.875" style="77" customWidth="1"/>
    <col min="3" max="3" width="8.5" style="77" customWidth="1"/>
    <col min="4" max="4" width="8.25" style="77" customWidth="1"/>
    <col min="5" max="5" width="8.125" style="77" customWidth="1"/>
    <col min="6" max="6" width="6.625" style="77" customWidth="1"/>
    <col min="7" max="7" width="3.5" style="77" customWidth="1"/>
    <col min="8" max="8" width="2.375" style="77" customWidth="1"/>
    <col min="9" max="9" width="2" style="77" customWidth="1"/>
    <col min="10" max="10" width="7.25" style="77" customWidth="1"/>
    <col min="11" max="11" width="1.75" style="77" customWidth="1"/>
    <col min="12" max="12" width="2.125" style="77" customWidth="1"/>
    <col min="13" max="13" width="2.375" style="77" customWidth="1"/>
    <col min="14" max="14" width="6.125" style="77" customWidth="1"/>
    <col min="15" max="15" width="4.5" style="77" customWidth="1"/>
    <col min="16" max="16" width="2" style="77" customWidth="1"/>
    <col min="17" max="17" width="1.5" style="77" customWidth="1"/>
    <col min="18" max="18" width="3.75" style="77" customWidth="1"/>
    <col min="19" max="19" width="5.375" style="77" customWidth="1"/>
    <col min="20" max="20" width="3.875" style="77" customWidth="1"/>
    <col min="21" max="21" width="4.375" style="77" customWidth="1"/>
    <col min="22" max="22" width="5.875" style="77" customWidth="1"/>
    <col min="23" max="23" width="5.75" style="77" customWidth="1"/>
    <col min="24" max="24" width="6.25" style="77" customWidth="1"/>
    <col min="25" max="25" width="1.375" style="75" customWidth="1"/>
    <col min="26" max="26" width="3.25" style="76" customWidth="1"/>
    <col min="27" max="27" width="3.75" style="76" customWidth="1"/>
    <col min="28" max="43" width="4.625" style="76"/>
    <col min="44" max="44" width="9.5" style="77" customWidth="1"/>
    <col min="45" max="16384" width="4.625" style="77"/>
  </cols>
  <sheetData>
    <row r="1" spans="2:44" ht="20.25" customHeight="1">
      <c r="B1" s="459" t="s">
        <v>72</v>
      </c>
      <c r="C1" s="460"/>
      <c r="D1" s="460"/>
      <c r="E1" s="460"/>
      <c r="F1" s="460"/>
      <c r="G1" s="460"/>
      <c r="H1" s="460"/>
      <c r="I1" s="460"/>
      <c r="J1" s="460"/>
      <c r="K1" s="460"/>
      <c r="L1" s="460"/>
      <c r="M1" s="460"/>
      <c r="N1" s="460"/>
      <c r="O1" s="460"/>
      <c r="P1" s="460"/>
      <c r="Q1" s="460"/>
      <c r="R1" s="460"/>
      <c r="S1" s="460"/>
      <c r="T1" s="461"/>
      <c r="U1" s="462"/>
      <c r="V1" s="463"/>
      <c r="W1" s="463"/>
      <c r="X1" s="464"/>
      <c r="AB1" s="383" t="s">
        <v>374</v>
      </c>
      <c r="AC1" s="383"/>
      <c r="AD1" s="383"/>
      <c r="AE1" s="383"/>
      <c r="AF1" s="383"/>
      <c r="AG1" s="383"/>
      <c r="AH1" s="383"/>
      <c r="AI1" s="383"/>
      <c r="AJ1" s="383"/>
      <c r="AK1" s="383"/>
      <c r="AL1" s="383"/>
      <c r="AM1" s="383"/>
      <c r="AN1" s="383"/>
      <c r="AO1" s="383"/>
      <c r="AP1" s="383"/>
      <c r="AQ1" s="383"/>
      <c r="AR1" s="383"/>
    </row>
    <row r="2" spans="2:44" ht="13.5" customHeight="1">
      <c r="B2" s="471" t="s">
        <v>75</v>
      </c>
      <c r="C2" s="472"/>
      <c r="D2" s="472"/>
      <c r="E2" s="472"/>
      <c r="F2" s="472"/>
      <c r="G2" s="472"/>
      <c r="H2" s="472"/>
      <c r="I2" s="472"/>
      <c r="J2" s="472"/>
      <c r="K2" s="472"/>
      <c r="L2" s="472"/>
      <c r="M2" s="472"/>
      <c r="N2" s="472"/>
      <c r="O2" s="472"/>
      <c r="P2" s="472"/>
      <c r="Q2" s="472"/>
      <c r="R2" s="472"/>
      <c r="S2" s="472"/>
      <c r="T2" s="473"/>
      <c r="U2" s="465"/>
      <c r="V2" s="466"/>
      <c r="W2" s="466"/>
      <c r="X2" s="467"/>
    </row>
    <row r="3" spans="2:44" ht="13.5" customHeight="1">
      <c r="B3" s="474"/>
      <c r="C3" s="475"/>
      <c r="D3" s="475"/>
      <c r="E3" s="475"/>
      <c r="F3" s="475"/>
      <c r="G3" s="475"/>
      <c r="H3" s="475"/>
      <c r="I3" s="475"/>
      <c r="J3" s="475"/>
      <c r="K3" s="475"/>
      <c r="L3" s="475"/>
      <c r="M3" s="475"/>
      <c r="N3" s="475"/>
      <c r="O3" s="475"/>
      <c r="P3" s="475"/>
      <c r="Q3" s="475"/>
      <c r="R3" s="475"/>
      <c r="S3" s="475"/>
      <c r="T3" s="476"/>
      <c r="U3" s="465"/>
      <c r="V3" s="466"/>
      <c r="W3" s="466"/>
      <c r="X3" s="467"/>
      <c r="AB3" s="372" t="s">
        <v>450</v>
      </c>
      <c r="AC3" s="372"/>
      <c r="AD3" s="372"/>
      <c r="AE3" s="372"/>
      <c r="AF3" s="372"/>
      <c r="AG3" s="372"/>
      <c r="AH3" s="372"/>
      <c r="AI3" s="372"/>
      <c r="AJ3" s="372"/>
      <c r="AK3" s="372"/>
      <c r="AL3" s="372"/>
      <c r="AM3" s="372"/>
      <c r="AN3" s="372"/>
      <c r="AO3" s="372"/>
      <c r="AP3" s="372"/>
      <c r="AQ3" s="372"/>
      <c r="AR3" s="372"/>
    </row>
    <row r="4" spans="2:44" ht="13.5" customHeight="1">
      <c r="B4" s="477"/>
      <c r="C4" s="478"/>
      <c r="D4" s="478"/>
      <c r="E4" s="478"/>
      <c r="F4" s="478"/>
      <c r="G4" s="478"/>
      <c r="H4" s="478"/>
      <c r="I4" s="478"/>
      <c r="J4" s="478"/>
      <c r="K4" s="478"/>
      <c r="L4" s="478"/>
      <c r="M4" s="478"/>
      <c r="N4" s="478"/>
      <c r="O4" s="478"/>
      <c r="P4" s="478"/>
      <c r="Q4" s="478"/>
      <c r="R4" s="478"/>
      <c r="S4" s="478"/>
      <c r="T4" s="479"/>
      <c r="U4" s="468"/>
      <c r="V4" s="469"/>
      <c r="W4" s="469"/>
      <c r="X4" s="470"/>
      <c r="AB4" s="372"/>
      <c r="AC4" s="372"/>
      <c r="AD4" s="372"/>
      <c r="AE4" s="372"/>
      <c r="AF4" s="372"/>
      <c r="AG4" s="372"/>
      <c r="AH4" s="372"/>
      <c r="AI4" s="372"/>
      <c r="AJ4" s="372"/>
      <c r="AK4" s="372"/>
      <c r="AL4" s="372"/>
      <c r="AM4" s="372"/>
      <c r="AN4" s="372"/>
      <c r="AO4" s="372"/>
      <c r="AP4" s="372"/>
      <c r="AQ4" s="372"/>
      <c r="AR4" s="372"/>
    </row>
    <row r="5" spans="2:44" s="41" customFormat="1" ht="14.25" customHeight="1">
      <c r="B5" s="71" t="s">
        <v>0</v>
      </c>
      <c r="C5" s="336" t="s">
        <v>444</v>
      </c>
      <c r="D5" s="336"/>
      <c r="E5" s="337" t="s">
        <v>1</v>
      </c>
      <c r="F5" s="337"/>
      <c r="G5" s="337"/>
      <c r="H5" s="336" t="s">
        <v>441</v>
      </c>
      <c r="I5" s="336"/>
      <c r="J5" s="336"/>
      <c r="K5" s="337" t="s">
        <v>2</v>
      </c>
      <c r="L5" s="337"/>
      <c r="M5" s="337"/>
      <c r="N5" s="337"/>
      <c r="O5" s="336" t="s">
        <v>442</v>
      </c>
      <c r="P5" s="336"/>
      <c r="Q5" s="336"/>
      <c r="R5" s="336"/>
      <c r="S5" s="339" t="s">
        <v>3</v>
      </c>
      <c r="T5" s="340"/>
      <c r="U5" s="340"/>
      <c r="V5" s="341"/>
      <c r="W5" s="342" t="s">
        <v>120</v>
      </c>
      <c r="X5" s="343"/>
      <c r="Y5" s="47"/>
      <c r="Z5" s="48"/>
      <c r="AA5" s="48"/>
      <c r="AB5" s="380" t="s">
        <v>143</v>
      </c>
      <c r="AC5" s="380"/>
      <c r="AD5" s="380" t="s">
        <v>144</v>
      </c>
      <c r="AE5" s="380"/>
      <c r="AF5" s="380"/>
      <c r="AG5" s="380"/>
      <c r="AH5" s="380"/>
      <c r="AI5" s="380" t="s">
        <v>145</v>
      </c>
      <c r="AJ5" s="380"/>
      <c r="AK5" s="380"/>
      <c r="AL5" s="380" t="s">
        <v>146</v>
      </c>
      <c r="AM5" s="380"/>
      <c r="AN5" s="380"/>
      <c r="AO5" s="380"/>
      <c r="AP5" s="372" t="s">
        <v>149</v>
      </c>
      <c r="AQ5" s="372"/>
      <c r="AR5" s="373" t="s">
        <v>150</v>
      </c>
    </row>
    <row r="6" spans="2:44" ht="9" customHeight="1">
      <c r="B6" s="484"/>
      <c r="C6" s="484"/>
      <c r="D6" s="484"/>
      <c r="E6" s="484"/>
      <c r="F6" s="484"/>
      <c r="G6" s="484"/>
      <c r="H6" s="484"/>
      <c r="I6" s="484"/>
      <c r="J6" s="484"/>
      <c r="K6" s="484"/>
      <c r="L6" s="484"/>
      <c r="M6" s="484"/>
      <c r="N6" s="484"/>
      <c r="O6" s="484"/>
      <c r="P6" s="484"/>
      <c r="Q6" s="484"/>
      <c r="R6" s="484"/>
      <c r="S6" s="484"/>
      <c r="T6" s="484"/>
      <c r="U6" s="484"/>
      <c r="V6" s="484"/>
      <c r="W6" s="484"/>
      <c r="X6" s="484"/>
      <c r="AB6" s="380"/>
      <c r="AC6" s="380"/>
      <c r="AD6" s="380"/>
      <c r="AE6" s="380"/>
      <c r="AF6" s="380"/>
      <c r="AG6" s="380"/>
      <c r="AH6" s="380"/>
      <c r="AI6" s="380"/>
      <c r="AJ6" s="380"/>
      <c r="AK6" s="380"/>
      <c r="AL6" s="380"/>
      <c r="AM6" s="380"/>
      <c r="AN6" s="380"/>
      <c r="AO6" s="380"/>
      <c r="AP6" s="372"/>
      <c r="AQ6" s="372"/>
      <c r="AR6" s="373"/>
    </row>
    <row r="7" spans="2:44" ht="14.25" customHeight="1">
      <c r="B7" s="485" t="s">
        <v>76</v>
      </c>
      <c r="C7" s="486"/>
      <c r="D7" s="486"/>
      <c r="E7" s="486"/>
      <c r="F7" s="487"/>
      <c r="G7" s="491" t="s">
        <v>79</v>
      </c>
      <c r="H7" s="492"/>
      <c r="I7" s="492"/>
      <c r="J7" s="492"/>
      <c r="K7" s="492"/>
      <c r="L7" s="492"/>
      <c r="M7" s="492"/>
      <c r="N7" s="492"/>
      <c r="O7" s="492"/>
      <c r="P7" s="492"/>
      <c r="Q7" s="492"/>
      <c r="R7" s="492"/>
      <c r="S7" s="492"/>
      <c r="T7" s="492"/>
      <c r="U7" s="492"/>
      <c r="V7" s="492"/>
      <c r="W7" s="492"/>
      <c r="X7" s="493"/>
      <c r="AB7" s="497">
        <v>2029</v>
      </c>
      <c r="AC7" s="497"/>
      <c r="AD7" s="480" t="s">
        <v>445</v>
      </c>
      <c r="AE7" s="480"/>
      <c r="AF7" s="480"/>
      <c r="AG7" s="480"/>
      <c r="AH7" s="480"/>
      <c r="AI7" s="400">
        <v>0</v>
      </c>
      <c r="AJ7" s="401"/>
      <c r="AK7" s="402"/>
      <c r="AL7" s="378">
        <v>0</v>
      </c>
      <c r="AM7" s="378"/>
      <c r="AN7" s="378"/>
      <c r="AO7" s="378"/>
      <c r="AP7" s="379">
        <v>0</v>
      </c>
      <c r="AQ7" s="379"/>
      <c r="AR7" s="382">
        <v>0</v>
      </c>
    </row>
    <row r="8" spans="2:44" ht="14.25" customHeight="1">
      <c r="B8" s="488"/>
      <c r="C8" s="489"/>
      <c r="D8" s="489"/>
      <c r="E8" s="489"/>
      <c r="F8" s="490"/>
      <c r="G8" s="494"/>
      <c r="H8" s="495"/>
      <c r="I8" s="495"/>
      <c r="J8" s="495"/>
      <c r="K8" s="495"/>
      <c r="L8" s="495"/>
      <c r="M8" s="495"/>
      <c r="N8" s="495"/>
      <c r="O8" s="495"/>
      <c r="P8" s="495"/>
      <c r="Q8" s="495"/>
      <c r="R8" s="495"/>
      <c r="S8" s="495"/>
      <c r="T8" s="495"/>
      <c r="U8" s="495"/>
      <c r="V8" s="495"/>
      <c r="W8" s="495"/>
      <c r="X8" s="496"/>
      <c r="AB8" s="497"/>
      <c r="AC8" s="497"/>
      <c r="AD8" s="480" t="s">
        <v>446</v>
      </c>
      <c r="AE8" s="480"/>
      <c r="AF8" s="480"/>
      <c r="AG8" s="480"/>
      <c r="AH8" s="480"/>
      <c r="AI8" s="403"/>
      <c r="AJ8" s="498"/>
      <c r="AK8" s="405"/>
      <c r="AL8" s="378">
        <v>0</v>
      </c>
      <c r="AM8" s="378"/>
      <c r="AN8" s="378"/>
      <c r="AO8" s="378"/>
      <c r="AP8" s="379">
        <v>0</v>
      </c>
      <c r="AQ8" s="379"/>
      <c r="AR8" s="382"/>
    </row>
    <row r="9" spans="2:44" ht="19.149999999999999" customHeight="1">
      <c r="B9" s="481" t="s">
        <v>49</v>
      </c>
      <c r="C9" s="482"/>
      <c r="D9" s="482"/>
      <c r="E9" s="482"/>
      <c r="F9" s="482"/>
      <c r="G9" s="482"/>
      <c r="H9" s="482"/>
      <c r="I9" s="482"/>
      <c r="J9" s="482"/>
      <c r="K9" s="482"/>
      <c r="L9" s="482"/>
      <c r="M9" s="482"/>
      <c r="N9" s="482"/>
      <c r="O9" s="482"/>
      <c r="P9" s="482"/>
      <c r="Q9" s="482"/>
      <c r="R9" s="482"/>
      <c r="S9" s="482"/>
      <c r="T9" s="482"/>
      <c r="U9" s="482"/>
      <c r="V9" s="482"/>
      <c r="W9" s="482"/>
      <c r="X9" s="483"/>
      <c r="AB9" s="497"/>
      <c r="AC9" s="497"/>
      <c r="AD9" s="480" t="s">
        <v>447</v>
      </c>
      <c r="AE9" s="480"/>
      <c r="AF9" s="480"/>
      <c r="AG9" s="480"/>
      <c r="AH9" s="480"/>
      <c r="AI9" s="403"/>
      <c r="AJ9" s="498"/>
      <c r="AK9" s="405"/>
      <c r="AL9" s="378">
        <v>0</v>
      </c>
      <c r="AM9" s="378"/>
      <c r="AN9" s="378"/>
      <c r="AO9" s="378"/>
      <c r="AP9" s="379">
        <v>0</v>
      </c>
      <c r="AQ9" s="379"/>
      <c r="AR9" s="382"/>
    </row>
    <row r="10" spans="2:44" ht="15" customHeight="1">
      <c r="B10" s="499" t="s">
        <v>4</v>
      </c>
      <c r="C10" s="500"/>
      <c r="D10" s="500"/>
      <c r="E10" s="500"/>
      <c r="F10" s="500"/>
      <c r="G10" s="500"/>
      <c r="H10" s="500"/>
      <c r="I10" s="500"/>
      <c r="J10" s="500"/>
      <c r="K10" s="500"/>
      <c r="L10" s="500"/>
      <c r="M10" s="500"/>
      <c r="N10" s="500"/>
      <c r="O10" s="500"/>
      <c r="P10" s="500"/>
      <c r="Q10" s="500"/>
      <c r="R10" s="500"/>
      <c r="S10" s="500"/>
      <c r="T10" s="500"/>
      <c r="U10" s="500"/>
      <c r="V10" s="500"/>
      <c r="W10" s="500"/>
      <c r="X10" s="500"/>
      <c r="AB10" s="497"/>
      <c r="AC10" s="497"/>
      <c r="AD10" s="480" t="s">
        <v>448</v>
      </c>
      <c r="AE10" s="480"/>
      <c r="AF10" s="480"/>
      <c r="AG10" s="480"/>
      <c r="AH10" s="480"/>
      <c r="AI10" s="406"/>
      <c r="AJ10" s="407"/>
      <c r="AK10" s="408"/>
      <c r="AL10" s="378">
        <v>0</v>
      </c>
      <c r="AM10" s="378"/>
      <c r="AN10" s="378"/>
      <c r="AO10" s="378"/>
      <c r="AP10" s="379">
        <v>0</v>
      </c>
      <c r="AQ10" s="379"/>
      <c r="AR10" s="382"/>
    </row>
    <row r="11" spans="2:44" ht="38.25" customHeight="1">
      <c r="B11" s="501" t="s">
        <v>161</v>
      </c>
      <c r="C11" s="501"/>
      <c r="D11" s="501"/>
      <c r="E11" s="501"/>
      <c r="F11" s="501"/>
      <c r="G11" s="501"/>
      <c r="H11" s="501"/>
      <c r="I11" s="501"/>
      <c r="J11" s="501"/>
      <c r="K11" s="501"/>
      <c r="L11" s="501"/>
      <c r="M11" s="501"/>
      <c r="N11" s="501"/>
      <c r="O11" s="501"/>
      <c r="P11" s="501"/>
      <c r="Q11" s="501"/>
      <c r="R11" s="501"/>
      <c r="S11" s="501"/>
      <c r="T11" s="501"/>
      <c r="U11" s="501"/>
      <c r="V11" s="501"/>
      <c r="W11" s="501"/>
      <c r="X11" s="501"/>
      <c r="AB11" s="502">
        <v>2020</v>
      </c>
      <c r="AC11" s="502"/>
      <c r="AD11" s="503" t="s">
        <v>131</v>
      </c>
      <c r="AE11" s="503"/>
      <c r="AF11" s="503"/>
      <c r="AG11" s="503"/>
      <c r="AH11" s="503"/>
      <c r="AI11" s="440">
        <v>21</v>
      </c>
      <c r="AJ11" s="441"/>
      <c r="AK11" s="442"/>
      <c r="AL11" s="381">
        <v>2</v>
      </c>
      <c r="AM11" s="381"/>
      <c r="AN11" s="381"/>
      <c r="AO11" s="381"/>
      <c r="AP11" s="505">
        <f>AI11-AL11</f>
        <v>19</v>
      </c>
      <c r="AQ11" s="505"/>
      <c r="AR11" s="382">
        <f>1*(AL11+AL12+AL13+AL14)/AI11</f>
        <v>0.61904761904761907</v>
      </c>
    </row>
    <row r="12" spans="2:44" ht="12.75">
      <c r="B12" s="506" t="s">
        <v>56</v>
      </c>
      <c r="C12" s="507"/>
      <c r="D12" s="507"/>
      <c r="E12" s="507"/>
      <c r="F12" s="508"/>
      <c r="G12" s="506" t="s">
        <v>48</v>
      </c>
      <c r="H12" s="507"/>
      <c r="I12" s="507"/>
      <c r="J12" s="508"/>
      <c r="K12" s="506" t="s">
        <v>5</v>
      </c>
      <c r="L12" s="507"/>
      <c r="M12" s="507"/>
      <c r="N12" s="508"/>
      <c r="O12" s="499" t="s">
        <v>6</v>
      </c>
      <c r="P12" s="500"/>
      <c r="Q12" s="500"/>
      <c r="R12" s="500"/>
      <c r="S12" s="500"/>
      <c r="T12" s="500"/>
      <c r="U12" s="500"/>
      <c r="V12" s="500"/>
      <c r="W12" s="500"/>
      <c r="X12" s="512"/>
      <c r="Y12" s="78"/>
      <c r="Z12" s="79"/>
      <c r="AA12" s="79"/>
      <c r="AB12" s="502"/>
      <c r="AC12" s="502"/>
      <c r="AD12" s="503" t="s">
        <v>132</v>
      </c>
      <c r="AE12" s="503"/>
      <c r="AF12" s="503"/>
      <c r="AG12" s="503"/>
      <c r="AH12" s="503"/>
      <c r="AI12" s="452"/>
      <c r="AJ12" s="504"/>
      <c r="AK12" s="454"/>
      <c r="AL12" s="381">
        <v>0</v>
      </c>
      <c r="AM12" s="381"/>
      <c r="AN12" s="381"/>
      <c r="AO12" s="381"/>
      <c r="AP12" s="505">
        <v>0</v>
      </c>
      <c r="AQ12" s="505"/>
      <c r="AR12" s="382"/>
    </row>
    <row r="13" spans="2:44" ht="25.5" customHeight="1">
      <c r="B13" s="509"/>
      <c r="C13" s="510"/>
      <c r="D13" s="510"/>
      <c r="E13" s="510"/>
      <c r="F13" s="511"/>
      <c r="G13" s="509"/>
      <c r="H13" s="510"/>
      <c r="I13" s="510"/>
      <c r="J13" s="511"/>
      <c r="K13" s="509"/>
      <c r="L13" s="510"/>
      <c r="M13" s="510"/>
      <c r="N13" s="511"/>
      <c r="O13" s="499" t="s">
        <v>55</v>
      </c>
      <c r="P13" s="500"/>
      <c r="Q13" s="500"/>
      <c r="R13" s="512"/>
      <c r="S13" s="499" t="s">
        <v>54</v>
      </c>
      <c r="T13" s="500"/>
      <c r="U13" s="512"/>
      <c r="V13" s="499" t="s">
        <v>53</v>
      </c>
      <c r="W13" s="500"/>
      <c r="X13" s="512"/>
      <c r="Y13" s="78"/>
      <c r="Z13" s="79"/>
      <c r="AA13" s="79"/>
      <c r="AB13" s="502"/>
      <c r="AC13" s="502"/>
      <c r="AD13" s="503" t="s">
        <v>133</v>
      </c>
      <c r="AE13" s="503"/>
      <c r="AF13" s="503"/>
      <c r="AG13" s="503"/>
      <c r="AH13" s="503"/>
      <c r="AI13" s="452"/>
      <c r="AJ13" s="504"/>
      <c r="AK13" s="454"/>
      <c r="AL13" s="381">
        <v>6</v>
      </c>
      <c r="AM13" s="381"/>
      <c r="AN13" s="381"/>
      <c r="AO13" s="381"/>
      <c r="AP13" s="505">
        <f>AP11-AL13</f>
        <v>13</v>
      </c>
      <c r="AQ13" s="505"/>
      <c r="AR13" s="382"/>
    </row>
    <row r="14" spans="2:44" ht="47.25" customHeight="1">
      <c r="B14" s="513" t="s">
        <v>275</v>
      </c>
      <c r="C14" s="513"/>
      <c r="D14" s="513"/>
      <c r="E14" s="513"/>
      <c r="F14" s="513"/>
      <c r="G14" s="409" t="s">
        <v>100</v>
      </c>
      <c r="H14" s="409"/>
      <c r="I14" s="409"/>
      <c r="J14" s="409"/>
      <c r="K14" s="409">
        <v>1</v>
      </c>
      <c r="L14" s="409"/>
      <c r="M14" s="409"/>
      <c r="N14" s="409"/>
      <c r="O14" s="514">
        <v>0.21</v>
      </c>
      <c r="P14" s="515"/>
      <c r="Q14" s="515"/>
      <c r="R14" s="516"/>
      <c r="S14" s="329">
        <v>44561</v>
      </c>
      <c r="T14" s="330"/>
      <c r="U14" s="331"/>
      <c r="V14" s="332">
        <v>2021</v>
      </c>
      <c r="W14" s="332"/>
      <c r="X14" s="332"/>
      <c r="AB14" s="502"/>
      <c r="AC14" s="502"/>
      <c r="AD14" s="503" t="s">
        <v>134</v>
      </c>
      <c r="AE14" s="503"/>
      <c r="AF14" s="503"/>
      <c r="AG14" s="503"/>
      <c r="AH14" s="503"/>
      <c r="AI14" s="443"/>
      <c r="AJ14" s="444"/>
      <c r="AK14" s="445"/>
      <c r="AL14" s="381">
        <v>5</v>
      </c>
      <c r="AM14" s="381"/>
      <c r="AN14" s="381"/>
      <c r="AO14" s="381"/>
      <c r="AP14" s="505">
        <f>AL14</f>
        <v>5</v>
      </c>
      <c r="AQ14" s="505"/>
      <c r="AR14" s="382"/>
    </row>
    <row r="15" spans="2:44" ht="18" customHeight="1">
      <c r="B15" s="481" t="s">
        <v>7</v>
      </c>
      <c r="C15" s="482"/>
      <c r="D15" s="482"/>
      <c r="E15" s="482"/>
      <c r="F15" s="482"/>
      <c r="G15" s="482"/>
      <c r="H15" s="482"/>
      <c r="I15" s="482"/>
      <c r="J15" s="482"/>
      <c r="K15" s="482"/>
      <c r="L15" s="482"/>
      <c r="M15" s="482"/>
      <c r="N15" s="482"/>
      <c r="O15" s="482"/>
      <c r="P15" s="482"/>
      <c r="Q15" s="482"/>
      <c r="R15" s="482"/>
      <c r="S15" s="482"/>
      <c r="T15" s="482"/>
      <c r="U15" s="482"/>
      <c r="V15" s="482"/>
      <c r="W15" s="482"/>
      <c r="X15" s="483"/>
      <c r="Z15" s="76" t="s">
        <v>51</v>
      </c>
      <c r="AB15" s="497">
        <v>2021</v>
      </c>
      <c r="AC15" s="497"/>
      <c r="AD15" s="480" t="s">
        <v>135</v>
      </c>
      <c r="AE15" s="480"/>
      <c r="AF15" s="480"/>
      <c r="AG15" s="480"/>
      <c r="AH15" s="480"/>
      <c r="AI15" s="400">
        <v>21</v>
      </c>
      <c r="AJ15" s="401"/>
      <c r="AK15" s="402"/>
      <c r="AL15" s="378">
        <v>4</v>
      </c>
      <c r="AM15" s="378"/>
      <c r="AN15" s="378"/>
      <c r="AO15" s="378"/>
      <c r="AP15" s="379">
        <f>$AL$15/AI15</f>
        <v>0.19047619047619047</v>
      </c>
      <c r="AQ15" s="379"/>
      <c r="AR15" s="382">
        <f t="shared" ref="AR15" si="0">1*(AL15+AL16+AL17+AL18)/AI15</f>
        <v>0.95238095238095233</v>
      </c>
    </row>
    <row r="16" spans="2:44" ht="12.75" customHeight="1">
      <c r="B16" s="517" t="s">
        <v>52</v>
      </c>
      <c r="C16" s="506" t="s">
        <v>8</v>
      </c>
      <c r="D16" s="508"/>
      <c r="E16" s="506" t="s">
        <v>115</v>
      </c>
      <c r="F16" s="508"/>
      <c r="G16" s="506" t="s">
        <v>109</v>
      </c>
      <c r="H16" s="507"/>
      <c r="I16" s="507"/>
      <c r="J16" s="507"/>
      <c r="K16" s="507"/>
      <c r="L16" s="508"/>
      <c r="M16" s="519" t="s">
        <v>116</v>
      </c>
      <c r="N16" s="519"/>
      <c r="O16" s="519"/>
      <c r="P16" s="519"/>
      <c r="Q16" s="519"/>
      <c r="R16" s="519"/>
      <c r="S16" s="519"/>
      <c r="T16" s="519"/>
      <c r="U16" s="519"/>
      <c r="V16" s="519"/>
      <c r="W16" s="519"/>
      <c r="X16" s="519"/>
      <c r="AB16" s="497"/>
      <c r="AC16" s="497"/>
      <c r="AD16" s="480" t="s">
        <v>136</v>
      </c>
      <c r="AE16" s="480"/>
      <c r="AF16" s="480"/>
      <c r="AG16" s="480"/>
      <c r="AH16" s="480"/>
      <c r="AI16" s="403"/>
      <c r="AJ16" s="498"/>
      <c r="AK16" s="405"/>
      <c r="AL16" s="378">
        <v>4</v>
      </c>
      <c r="AM16" s="378"/>
      <c r="AN16" s="378"/>
      <c r="AO16" s="378"/>
      <c r="AP16" s="379">
        <f>AL16/AI15</f>
        <v>0.19047619047619047</v>
      </c>
      <c r="AQ16" s="379"/>
      <c r="AR16" s="382"/>
    </row>
    <row r="17" spans="2:44" ht="12.75" customHeight="1">
      <c r="B17" s="518"/>
      <c r="C17" s="509"/>
      <c r="D17" s="511"/>
      <c r="E17" s="509"/>
      <c r="F17" s="511"/>
      <c r="G17" s="509"/>
      <c r="H17" s="510"/>
      <c r="I17" s="510"/>
      <c r="J17" s="510"/>
      <c r="K17" s="510"/>
      <c r="L17" s="511"/>
      <c r="M17" s="499" t="s">
        <v>121</v>
      </c>
      <c r="N17" s="500"/>
      <c r="O17" s="500"/>
      <c r="P17" s="500"/>
      <c r="Q17" s="512"/>
      <c r="R17" s="499" t="s">
        <v>122</v>
      </c>
      <c r="S17" s="500"/>
      <c r="T17" s="500"/>
      <c r="U17" s="500"/>
      <c r="V17" s="520" t="s">
        <v>117</v>
      </c>
      <c r="W17" s="520"/>
      <c r="X17" s="520"/>
      <c r="AB17" s="497"/>
      <c r="AC17" s="497"/>
      <c r="AD17" s="480" t="s">
        <v>137</v>
      </c>
      <c r="AE17" s="480"/>
      <c r="AF17" s="480"/>
      <c r="AG17" s="480"/>
      <c r="AH17" s="480"/>
      <c r="AI17" s="403"/>
      <c r="AJ17" s="498"/>
      <c r="AK17" s="405"/>
      <c r="AL17" s="378">
        <v>12</v>
      </c>
      <c r="AM17" s="378"/>
      <c r="AN17" s="378"/>
      <c r="AO17" s="378"/>
      <c r="AP17" s="379">
        <f>AL17/AI15</f>
        <v>0.5714285714285714</v>
      </c>
      <c r="AQ17" s="379"/>
      <c r="AR17" s="382"/>
    </row>
    <row r="18" spans="2:44" ht="28.5" customHeight="1">
      <c r="B18" s="81" t="s">
        <v>203</v>
      </c>
      <c r="C18" s="521" t="s">
        <v>112</v>
      </c>
      <c r="D18" s="331"/>
      <c r="E18" s="409">
        <v>0.21</v>
      </c>
      <c r="F18" s="409"/>
      <c r="G18" s="513" t="s">
        <v>276</v>
      </c>
      <c r="H18" s="513"/>
      <c r="I18" s="513"/>
      <c r="J18" s="513"/>
      <c r="K18" s="513"/>
      <c r="L18" s="513"/>
      <c r="M18" s="522" t="s">
        <v>123</v>
      </c>
      <c r="N18" s="522"/>
      <c r="O18" s="522"/>
      <c r="P18" s="522"/>
      <c r="Q18" s="522"/>
      <c r="R18" s="523" t="s">
        <v>124</v>
      </c>
      <c r="S18" s="523"/>
      <c r="T18" s="523"/>
      <c r="U18" s="523"/>
      <c r="V18" s="524" t="s">
        <v>125</v>
      </c>
      <c r="W18" s="524"/>
      <c r="X18" s="524"/>
      <c r="AB18" s="497"/>
      <c r="AC18" s="497"/>
      <c r="AD18" s="480" t="s">
        <v>138</v>
      </c>
      <c r="AE18" s="480"/>
      <c r="AF18" s="480"/>
      <c r="AG18" s="480"/>
      <c r="AH18" s="480"/>
      <c r="AI18" s="406"/>
      <c r="AJ18" s="407"/>
      <c r="AK18" s="408"/>
      <c r="AL18" s="378">
        <v>0</v>
      </c>
      <c r="AM18" s="378"/>
      <c r="AN18" s="378"/>
      <c r="AO18" s="378"/>
      <c r="AP18" s="379">
        <f>AL18/AI15</f>
        <v>0</v>
      </c>
      <c r="AQ18" s="379"/>
      <c r="AR18" s="382"/>
    </row>
    <row r="19" spans="2:44" ht="25.15" customHeight="1">
      <c r="B19" s="499" t="s">
        <v>9</v>
      </c>
      <c r="C19" s="500"/>
      <c r="D19" s="500"/>
      <c r="E19" s="500"/>
      <c r="F19" s="500"/>
      <c r="G19" s="500"/>
      <c r="H19" s="500"/>
      <c r="I19" s="500"/>
      <c r="J19" s="500"/>
      <c r="K19" s="500"/>
      <c r="L19" s="512"/>
      <c r="M19" s="499" t="s">
        <v>10</v>
      </c>
      <c r="N19" s="500"/>
      <c r="O19" s="500"/>
      <c r="P19" s="500"/>
      <c r="Q19" s="500"/>
      <c r="R19" s="500"/>
      <c r="S19" s="500"/>
      <c r="T19" s="500"/>
      <c r="U19" s="500"/>
      <c r="V19" s="500"/>
      <c r="W19" s="500"/>
      <c r="X19" s="512"/>
      <c r="AB19" s="502">
        <v>2022</v>
      </c>
      <c r="AC19" s="502"/>
      <c r="AD19" s="503" t="s">
        <v>139</v>
      </c>
      <c r="AE19" s="503"/>
      <c r="AF19" s="503"/>
      <c r="AG19" s="503"/>
      <c r="AH19" s="503"/>
      <c r="AI19" s="440">
        <v>21</v>
      </c>
      <c r="AJ19" s="441"/>
      <c r="AK19" s="442"/>
      <c r="AL19" s="381">
        <v>1</v>
      </c>
      <c r="AM19" s="381"/>
      <c r="AN19" s="381"/>
      <c r="AO19" s="381"/>
      <c r="AP19" s="382">
        <f t="shared" ref="AP19:AP22" si="1">AL19/AI19</f>
        <v>4.7619047619047616E-2</v>
      </c>
      <c r="AQ19" s="382"/>
      <c r="AR19" s="382">
        <f t="shared" ref="AR19" si="2">1*(AL19+AL20+AL21+AL22)/AI19</f>
        <v>4.7619047619047616E-2</v>
      </c>
    </row>
    <row r="20" spans="2:44" ht="45.4" customHeight="1">
      <c r="B20" s="521" t="s">
        <v>277</v>
      </c>
      <c r="C20" s="330"/>
      <c r="D20" s="330"/>
      <c r="E20" s="330"/>
      <c r="F20" s="330"/>
      <c r="G20" s="330"/>
      <c r="H20" s="330"/>
      <c r="I20" s="330"/>
      <c r="J20" s="330"/>
      <c r="K20" s="330"/>
      <c r="L20" s="331"/>
      <c r="M20" s="521"/>
      <c r="N20" s="330"/>
      <c r="O20" s="330"/>
      <c r="P20" s="330"/>
      <c r="Q20" s="330"/>
      <c r="R20" s="330"/>
      <c r="S20" s="330"/>
      <c r="T20" s="330"/>
      <c r="U20" s="330"/>
      <c r="V20" s="330"/>
      <c r="W20" s="330"/>
      <c r="X20" s="331"/>
      <c r="AA20" s="79"/>
      <c r="AB20" s="502"/>
      <c r="AC20" s="502"/>
      <c r="AD20" s="503" t="s">
        <v>140</v>
      </c>
      <c r="AE20" s="503"/>
      <c r="AF20" s="503"/>
      <c r="AG20" s="503"/>
      <c r="AH20" s="503"/>
      <c r="AI20" s="452"/>
      <c r="AJ20" s="453"/>
      <c r="AK20" s="454"/>
      <c r="AL20" s="381"/>
      <c r="AM20" s="381"/>
      <c r="AN20" s="381"/>
      <c r="AO20" s="381"/>
      <c r="AP20" s="382" t="e">
        <f t="shared" si="1"/>
        <v>#DIV/0!</v>
      </c>
      <c r="AQ20" s="382"/>
      <c r="AR20" s="382"/>
    </row>
    <row r="21" spans="2:44" ht="18.95" customHeight="1">
      <c r="B21" s="481" t="s">
        <v>11</v>
      </c>
      <c r="C21" s="482"/>
      <c r="D21" s="482"/>
      <c r="E21" s="482"/>
      <c r="F21" s="482"/>
      <c r="G21" s="482"/>
      <c r="H21" s="482"/>
      <c r="I21" s="482"/>
      <c r="J21" s="482"/>
      <c r="K21" s="482"/>
      <c r="L21" s="482"/>
      <c r="M21" s="482"/>
      <c r="N21" s="482"/>
      <c r="O21" s="482"/>
      <c r="P21" s="482"/>
      <c r="Q21" s="482"/>
      <c r="R21" s="482"/>
      <c r="S21" s="482"/>
      <c r="T21" s="482"/>
      <c r="U21" s="482"/>
      <c r="V21" s="482"/>
      <c r="W21" s="482"/>
      <c r="X21" s="483"/>
      <c r="AB21" s="502"/>
      <c r="AC21" s="502"/>
      <c r="AD21" s="503" t="s">
        <v>141</v>
      </c>
      <c r="AE21" s="503"/>
      <c r="AF21" s="503"/>
      <c r="AG21" s="503"/>
      <c r="AH21" s="503"/>
      <c r="AI21" s="452"/>
      <c r="AJ21" s="453"/>
      <c r="AK21" s="454"/>
      <c r="AL21" s="381"/>
      <c r="AM21" s="381"/>
      <c r="AN21" s="381"/>
      <c r="AO21" s="381"/>
      <c r="AP21" s="382" t="e">
        <f t="shared" si="1"/>
        <v>#DIV/0!</v>
      </c>
      <c r="AQ21" s="382"/>
      <c r="AR21" s="382"/>
    </row>
    <row r="22" spans="2:44" ht="18.95" customHeight="1">
      <c r="B22" s="525" t="s">
        <v>12</v>
      </c>
      <c r="C22" s="525"/>
      <c r="D22" s="82" t="s">
        <v>13</v>
      </c>
      <c r="E22" s="82" t="s">
        <v>14</v>
      </c>
      <c r="F22" s="82" t="s">
        <v>15</v>
      </c>
      <c r="G22" s="526" t="s">
        <v>16</v>
      </c>
      <c r="H22" s="526"/>
      <c r="I22" s="526"/>
      <c r="J22" s="82" t="s">
        <v>17</v>
      </c>
      <c r="K22" s="526" t="s">
        <v>18</v>
      </c>
      <c r="L22" s="526"/>
      <c r="M22" s="526"/>
      <c r="N22" s="82" t="s">
        <v>19</v>
      </c>
      <c r="O22" s="526" t="s">
        <v>20</v>
      </c>
      <c r="P22" s="526"/>
      <c r="Q22" s="526" t="s">
        <v>21</v>
      </c>
      <c r="R22" s="526"/>
      <c r="S22" s="526"/>
      <c r="T22" s="526" t="s">
        <v>22</v>
      </c>
      <c r="U22" s="526"/>
      <c r="V22" s="526" t="s">
        <v>23</v>
      </c>
      <c r="W22" s="526"/>
      <c r="X22" s="82" t="s">
        <v>24</v>
      </c>
      <c r="AB22" s="502"/>
      <c r="AC22" s="502"/>
      <c r="AD22" s="503" t="s">
        <v>142</v>
      </c>
      <c r="AE22" s="503"/>
      <c r="AF22" s="503"/>
      <c r="AG22" s="503"/>
      <c r="AH22" s="503"/>
      <c r="AI22" s="443"/>
      <c r="AJ22" s="444"/>
      <c r="AK22" s="445"/>
      <c r="AL22" s="381"/>
      <c r="AM22" s="381"/>
      <c r="AN22" s="381"/>
      <c r="AO22" s="381"/>
      <c r="AP22" s="382" t="e">
        <f t="shared" si="1"/>
        <v>#DIV/0!</v>
      </c>
      <c r="AQ22" s="382"/>
      <c r="AR22" s="382"/>
    </row>
    <row r="23" spans="2:44" ht="18.95" customHeight="1">
      <c r="B23" s="525" t="s">
        <v>25</v>
      </c>
      <c r="C23" s="525"/>
      <c r="D23" s="368">
        <f>AL15</f>
        <v>4</v>
      </c>
      <c r="E23" s="330"/>
      <c r="F23" s="331"/>
      <c r="G23" s="368">
        <f>AL16</f>
        <v>4</v>
      </c>
      <c r="H23" s="330"/>
      <c r="I23" s="330"/>
      <c r="J23" s="330"/>
      <c r="K23" s="330"/>
      <c r="L23" s="330"/>
      <c r="M23" s="331"/>
      <c r="N23" s="368">
        <f>AL17</f>
        <v>12</v>
      </c>
      <c r="O23" s="330"/>
      <c r="P23" s="330"/>
      <c r="Q23" s="330"/>
      <c r="R23" s="330"/>
      <c r="S23" s="331"/>
      <c r="T23" s="368">
        <f>AL18</f>
        <v>0</v>
      </c>
      <c r="U23" s="330"/>
      <c r="V23" s="330"/>
      <c r="W23" s="330"/>
      <c r="X23" s="331"/>
      <c r="Z23" s="52"/>
      <c r="AA23" s="52"/>
    </row>
    <row r="24" spans="2:44" ht="18.95" customHeight="1">
      <c r="B24" s="525" t="s">
        <v>26</v>
      </c>
      <c r="C24" s="525"/>
      <c r="D24" s="368">
        <f>AI15</f>
        <v>21</v>
      </c>
      <c r="E24" s="330"/>
      <c r="F24" s="330"/>
      <c r="G24" s="330"/>
      <c r="H24" s="330"/>
      <c r="I24" s="330"/>
      <c r="J24" s="330"/>
      <c r="K24" s="330"/>
      <c r="L24" s="330"/>
      <c r="M24" s="330"/>
      <c r="N24" s="330"/>
      <c r="O24" s="330"/>
      <c r="P24" s="330"/>
      <c r="Q24" s="330"/>
      <c r="R24" s="330"/>
      <c r="S24" s="330"/>
      <c r="T24" s="330"/>
      <c r="U24" s="330"/>
      <c r="V24" s="330"/>
      <c r="W24" s="330"/>
      <c r="X24" s="331"/>
      <c r="Y24" s="78"/>
      <c r="AJ24" s="83"/>
    </row>
    <row r="25" spans="2:44" ht="19.7" customHeight="1">
      <c r="B25" s="481" t="s">
        <v>47</v>
      </c>
      <c r="C25" s="482"/>
      <c r="D25" s="482"/>
      <c r="E25" s="482"/>
      <c r="F25" s="482"/>
      <c r="G25" s="482"/>
      <c r="H25" s="482"/>
      <c r="I25" s="482"/>
      <c r="J25" s="482"/>
      <c r="K25" s="482"/>
      <c r="L25" s="482"/>
      <c r="M25" s="482"/>
      <c r="N25" s="482"/>
      <c r="O25" s="482"/>
      <c r="P25" s="482"/>
      <c r="Q25" s="482"/>
      <c r="R25" s="482"/>
      <c r="S25" s="482"/>
      <c r="T25" s="482"/>
      <c r="U25" s="482"/>
      <c r="V25" s="482"/>
      <c r="W25" s="482"/>
      <c r="X25" s="483"/>
    </row>
    <row r="26" spans="2:44" ht="25.5">
      <c r="B26" s="72" t="s">
        <v>27</v>
      </c>
      <c r="C26" s="72" t="s">
        <v>28</v>
      </c>
      <c r="D26" s="72" t="s">
        <v>29</v>
      </c>
      <c r="E26" s="72" t="s">
        <v>30</v>
      </c>
      <c r="F26" s="84"/>
      <c r="G26" s="84"/>
      <c r="H26" s="527"/>
      <c r="I26" s="527"/>
      <c r="J26" s="527"/>
      <c r="K26" s="527"/>
      <c r="L26" s="527"/>
      <c r="M26" s="527"/>
      <c r="N26" s="527"/>
      <c r="O26" s="527"/>
      <c r="P26" s="527"/>
      <c r="Q26" s="527"/>
      <c r="R26" s="527"/>
      <c r="S26" s="529"/>
      <c r="T26" s="529"/>
      <c r="U26" s="529"/>
      <c r="V26" s="529"/>
      <c r="W26" s="529"/>
      <c r="X26" s="530"/>
    </row>
    <row r="27" spans="2:44" ht="17.649999999999999" customHeight="1">
      <c r="B27" s="74" t="s">
        <v>31</v>
      </c>
      <c r="C27" s="365">
        <f>IF(ISERROR(D23/D24),0,$D$23/$D$24)</f>
        <v>0.19047619047619047</v>
      </c>
      <c r="D27" s="365">
        <f>$E$18</f>
        <v>0.21</v>
      </c>
      <c r="E27" s="73">
        <f>$O$14</f>
        <v>0.21</v>
      </c>
      <c r="H27" s="528"/>
      <c r="I27" s="528"/>
      <c r="J27" s="531"/>
      <c r="K27" s="531"/>
      <c r="L27" s="85"/>
      <c r="M27" s="85"/>
      <c r="N27" s="528"/>
      <c r="O27" s="528"/>
      <c r="P27" s="528"/>
      <c r="Q27" s="528"/>
      <c r="R27" s="528"/>
      <c r="S27" s="542"/>
      <c r="T27" s="542"/>
      <c r="U27" s="542"/>
      <c r="V27" s="542"/>
      <c r="W27" s="542"/>
      <c r="X27" s="543"/>
    </row>
    <row r="28" spans="2:44" ht="17.649999999999999" customHeight="1">
      <c r="B28" s="74" t="s">
        <v>32</v>
      </c>
      <c r="C28" s="366"/>
      <c r="D28" s="366"/>
      <c r="E28" s="73">
        <f t="shared" ref="E28:E37" si="3">$O$14</f>
        <v>0.21</v>
      </c>
      <c r="H28" s="531"/>
      <c r="I28" s="531"/>
      <c r="J28" s="531"/>
      <c r="K28" s="531"/>
      <c r="L28" s="12"/>
      <c r="M28" s="85"/>
      <c r="N28" s="531"/>
      <c r="O28" s="531"/>
      <c r="P28" s="531"/>
      <c r="Q28" s="531"/>
      <c r="R28" s="531"/>
      <c r="S28" s="542"/>
      <c r="T28" s="542"/>
      <c r="U28" s="542"/>
      <c r="V28" s="542"/>
      <c r="W28" s="542"/>
      <c r="X28" s="543"/>
    </row>
    <row r="29" spans="2:44" ht="17.649999999999999" customHeight="1">
      <c r="B29" s="74" t="s">
        <v>33</v>
      </c>
      <c r="C29" s="367"/>
      <c r="D29" s="367"/>
      <c r="E29" s="73">
        <f t="shared" si="3"/>
        <v>0.21</v>
      </c>
      <c r="H29" s="531"/>
      <c r="I29" s="531"/>
      <c r="J29" s="531"/>
      <c r="K29" s="531"/>
      <c r="L29" s="12"/>
      <c r="M29" s="85"/>
      <c r="N29" s="531"/>
      <c r="O29" s="531"/>
      <c r="P29" s="531"/>
      <c r="Q29" s="531"/>
      <c r="R29" s="531"/>
      <c r="S29" s="542"/>
      <c r="T29" s="542"/>
      <c r="U29" s="542"/>
      <c r="V29" s="542"/>
      <c r="W29" s="542"/>
      <c r="X29" s="543"/>
    </row>
    <row r="30" spans="2:44" ht="17.649999999999999" customHeight="1">
      <c r="B30" s="74" t="s">
        <v>34</v>
      </c>
      <c r="C30" s="365">
        <f>IF(ISERROR(G23/G24),0,G23/G24)</f>
        <v>0</v>
      </c>
      <c r="D30" s="365">
        <f t="shared" ref="D30:D36" si="4">$E$18</f>
        <v>0.21</v>
      </c>
      <c r="E30" s="73">
        <f t="shared" si="3"/>
        <v>0.21</v>
      </c>
      <c r="H30" s="531"/>
      <c r="I30" s="531"/>
      <c r="J30" s="531"/>
      <c r="K30" s="531"/>
      <c r="L30" s="12"/>
      <c r="M30" s="85"/>
      <c r="N30" s="531"/>
      <c r="O30" s="531"/>
      <c r="P30" s="531"/>
      <c r="Q30" s="531"/>
      <c r="R30" s="531"/>
      <c r="S30" s="542"/>
      <c r="T30" s="542"/>
      <c r="U30" s="542"/>
      <c r="V30" s="542"/>
      <c r="W30" s="542"/>
      <c r="X30" s="543"/>
    </row>
    <row r="31" spans="2:44" ht="17.649999999999999" customHeight="1">
      <c r="B31" s="74" t="s">
        <v>35</v>
      </c>
      <c r="C31" s="366"/>
      <c r="D31" s="366"/>
      <c r="E31" s="73">
        <f t="shared" si="3"/>
        <v>0.21</v>
      </c>
      <c r="H31" s="531"/>
      <c r="I31" s="531"/>
      <c r="J31" s="531"/>
      <c r="K31" s="531"/>
      <c r="L31" s="12"/>
      <c r="M31" s="85"/>
      <c r="N31" s="531"/>
      <c r="O31" s="531"/>
      <c r="P31" s="531"/>
      <c r="Q31" s="531"/>
      <c r="R31" s="531"/>
      <c r="S31" s="542"/>
      <c r="T31" s="542"/>
      <c r="U31" s="542"/>
      <c r="V31" s="542"/>
      <c r="W31" s="542"/>
      <c r="X31" s="543"/>
    </row>
    <row r="32" spans="2:44" ht="17.649999999999999" customHeight="1">
      <c r="B32" s="74" t="s">
        <v>36</v>
      </c>
      <c r="C32" s="367"/>
      <c r="D32" s="367"/>
      <c r="E32" s="73">
        <f t="shared" si="3"/>
        <v>0.21</v>
      </c>
      <c r="H32" s="531"/>
      <c r="I32" s="531"/>
      <c r="J32" s="531"/>
      <c r="K32" s="531"/>
      <c r="L32" s="12"/>
      <c r="M32" s="85"/>
      <c r="N32" s="531"/>
      <c r="O32" s="531"/>
      <c r="P32" s="531"/>
      <c r="Q32" s="531"/>
      <c r="R32" s="531"/>
      <c r="S32" s="542"/>
      <c r="T32" s="542"/>
      <c r="U32" s="542"/>
      <c r="V32" s="542"/>
      <c r="W32" s="542"/>
      <c r="X32" s="543"/>
    </row>
    <row r="33" spans="2:27" ht="17.649999999999999" customHeight="1">
      <c r="B33" s="74" t="s">
        <v>37</v>
      </c>
      <c r="C33" s="365">
        <f>IF(ISERROR(N23/N24),0,T23/T24)</f>
        <v>0</v>
      </c>
      <c r="D33" s="365">
        <f t="shared" si="4"/>
        <v>0.21</v>
      </c>
      <c r="E33" s="73">
        <f t="shared" si="3"/>
        <v>0.21</v>
      </c>
      <c r="H33" s="531"/>
      <c r="I33" s="531"/>
      <c r="J33" s="531"/>
      <c r="K33" s="531"/>
      <c r="L33" s="12"/>
      <c r="M33" s="85"/>
      <c r="N33" s="531"/>
      <c r="O33" s="531"/>
      <c r="P33" s="531"/>
      <c r="Q33" s="531"/>
      <c r="R33" s="531"/>
      <c r="S33" s="542"/>
      <c r="T33" s="542"/>
      <c r="U33" s="542"/>
      <c r="V33" s="542"/>
      <c r="W33" s="542"/>
      <c r="X33" s="543"/>
    </row>
    <row r="34" spans="2:27" ht="17.649999999999999" customHeight="1">
      <c r="B34" s="74" t="s">
        <v>38</v>
      </c>
      <c r="C34" s="366"/>
      <c r="D34" s="366"/>
      <c r="E34" s="73">
        <f t="shared" si="3"/>
        <v>0.21</v>
      </c>
      <c r="H34" s="531"/>
      <c r="I34" s="531"/>
      <c r="J34" s="531"/>
      <c r="K34" s="531"/>
      <c r="L34" s="12"/>
      <c r="M34" s="85"/>
      <c r="N34" s="531"/>
      <c r="O34" s="531"/>
      <c r="P34" s="531"/>
      <c r="Q34" s="531"/>
      <c r="R34" s="531"/>
      <c r="S34" s="542"/>
      <c r="T34" s="542"/>
      <c r="U34" s="542"/>
      <c r="V34" s="542"/>
      <c r="W34" s="542"/>
      <c r="X34" s="543"/>
    </row>
    <row r="35" spans="2:27" ht="17.649999999999999" customHeight="1">
      <c r="B35" s="74" t="s">
        <v>39</v>
      </c>
      <c r="C35" s="367"/>
      <c r="D35" s="367"/>
      <c r="E35" s="73">
        <f t="shared" si="3"/>
        <v>0.21</v>
      </c>
      <c r="H35" s="531"/>
      <c r="I35" s="531"/>
      <c r="J35" s="531"/>
      <c r="K35" s="531"/>
      <c r="L35" s="12"/>
      <c r="M35" s="85"/>
      <c r="N35" s="531"/>
      <c r="O35" s="531"/>
      <c r="P35" s="531"/>
      <c r="Q35" s="531"/>
      <c r="R35" s="531"/>
      <c r="S35" s="542"/>
      <c r="T35" s="542"/>
      <c r="U35" s="542"/>
      <c r="V35" s="542"/>
      <c r="W35" s="542"/>
      <c r="X35" s="543"/>
    </row>
    <row r="36" spans="2:27" ht="17.649999999999999" customHeight="1">
      <c r="B36" s="74" t="s">
        <v>40</v>
      </c>
      <c r="C36" s="365">
        <f>IF(ISERROR(T23/T24),0,T23/T24)</f>
        <v>0</v>
      </c>
      <c r="D36" s="365">
        <f t="shared" si="4"/>
        <v>0.21</v>
      </c>
      <c r="E36" s="73">
        <f t="shared" si="3"/>
        <v>0.21</v>
      </c>
      <c r="H36" s="531"/>
      <c r="I36" s="531"/>
      <c r="J36" s="531"/>
      <c r="K36" s="531"/>
      <c r="L36" s="12"/>
      <c r="M36" s="85"/>
      <c r="N36" s="531"/>
      <c r="O36" s="531"/>
      <c r="P36" s="531"/>
      <c r="Q36" s="531"/>
      <c r="R36" s="531"/>
      <c r="S36" s="542"/>
      <c r="T36" s="542"/>
      <c r="U36" s="542"/>
      <c r="V36" s="542"/>
      <c r="W36" s="542"/>
      <c r="X36" s="543"/>
    </row>
    <row r="37" spans="2:27" ht="17.649999999999999" customHeight="1">
      <c r="B37" s="74" t="s">
        <v>41</v>
      </c>
      <c r="C37" s="366"/>
      <c r="D37" s="366"/>
      <c r="E37" s="73">
        <f t="shared" si="3"/>
        <v>0.21</v>
      </c>
      <c r="H37" s="531"/>
      <c r="I37" s="531"/>
      <c r="J37" s="531"/>
      <c r="K37" s="531"/>
      <c r="L37" s="12"/>
      <c r="M37" s="85"/>
      <c r="N37" s="531"/>
      <c r="O37" s="531"/>
      <c r="P37" s="531"/>
      <c r="Q37" s="531"/>
      <c r="R37" s="531"/>
      <c r="S37" s="542"/>
      <c r="T37" s="542"/>
      <c r="U37" s="542"/>
      <c r="V37" s="542"/>
      <c r="W37" s="542"/>
      <c r="X37" s="543"/>
    </row>
    <row r="38" spans="2:27" ht="17.649999999999999" customHeight="1">
      <c r="B38" s="74" t="s">
        <v>42</v>
      </c>
      <c r="C38" s="367"/>
      <c r="D38" s="367"/>
      <c r="E38" s="73">
        <v>0</v>
      </c>
      <c r="F38" s="86"/>
      <c r="G38" s="86"/>
      <c r="H38" s="532"/>
      <c r="I38" s="532"/>
      <c r="J38" s="532"/>
      <c r="K38" s="532"/>
      <c r="L38" s="7"/>
      <c r="M38" s="87"/>
      <c r="N38" s="532"/>
      <c r="O38" s="532"/>
      <c r="P38" s="532"/>
      <c r="Q38" s="532"/>
      <c r="R38" s="532"/>
      <c r="S38" s="544"/>
      <c r="T38" s="544"/>
      <c r="U38" s="544"/>
      <c r="V38" s="544"/>
      <c r="W38" s="544"/>
      <c r="X38" s="545"/>
    </row>
    <row r="39" spans="2:27" ht="8.4499999999999993" customHeight="1">
      <c r="B39" s="88"/>
      <c r="C39" s="84"/>
      <c r="D39" s="84"/>
      <c r="E39" s="84"/>
      <c r="F39" s="84"/>
      <c r="G39" s="84"/>
      <c r="H39" s="84"/>
      <c r="I39" s="84"/>
      <c r="J39" s="84"/>
      <c r="K39" s="84"/>
      <c r="L39" s="84"/>
      <c r="M39" s="84"/>
      <c r="N39" s="84"/>
      <c r="O39" s="84"/>
      <c r="P39" s="84"/>
      <c r="Q39" s="84"/>
      <c r="R39" s="84"/>
      <c r="S39" s="84"/>
      <c r="T39" s="84"/>
      <c r="U39" s="84"/>
      <c r="V39" s="84"/>
      <c r="W39" s="84"/>
      <c r="X39" s="89"/>
    </row>
    <row r="40" spans="2:27" ht="15.75" customHeight="1">
      <c r="B40" s="546" t="s">
        <v>50</v>
      </c>
      <c r="C40" s="547"/>
      <c r="D40" s="547"/>
      <c r="E40" s="547"/>
      <c r="F40" s="547"/>
      <c r="G40" s="547"/>
      <c r="H40" s="547"/>
      <c r="I40" s="547"/>
      <c r="J40" s="547"/>
      <c r="K40" s="547"/>
      <c r="L40" s="547"/>
      <c r="M40" s="547"/>
      <c r="N40" s="547"/>
      <c r="O40" s="547"/>
      <c r="P40" s="547"/>
      <c r="Q40" s="547"/>
      <c r="R40" s="547"/>
      <c r="S40" s="547"/>
      <c r="T40" s="547"/>
      <c r="U40" s="547"/>
      <c r="V40" s="547"/>
      <c r="W40" s="547"/>
      <c r="X40" s="548"/>
    </row>
    <row r="41" spans="2:27" ht="107.25" customHeight="1">
      <c r="B41" s="549" t="s">
        <v>376</v>
      </c>
      <c r="C41" s="549"/>
      <c r="D41" s="549"/>
      <c r="E41" s="549"/>
      <c r="F41" s="549"/>
      <c r="G41" s="549"/>
      <c r="H41" s="549"/>
      <c r="I41" s="549"/>
      <c r="J41" s="549"/>
      <c r="K41" s="549"/>
      <c r="L41" s="549"/>
      <c r="M41" s="549"/>
      <c r="N41" s="549"/>
      <c r="O41" s="549"/>
      <c r="P41" s="549"/>
      <c r="Q41" s="549"/>
      <c r="R41" s="549"/>
      <c r="S41" s="549"/>
      <c r="T41" s="549"/>
      <c r="U41" s="549"/>
      <c r="V41" s="549"/>
      <c r="W41" s="549"/>
      <c r="X41" s="549"/>
      <c r="Y41" s="90"/>
      <c r="Z41" s="91"/>
      <c r="AA41" s="91"/>
    </row>
    <row r="42" spans="2:27" ht="10.5" customHeight="1">
      <c r="B42" s="550"/>
      <c r="C42" s="527"/>
      <c r="D42" s="527"/>
      <c r="E42" s="527"/>
      <c r="F42" s="527"/>
      <c r="G42" s="527"/>
      <c r="H42" s="527"/>
      <c r="I42" s="527"/>
      <c r="J42" s="527"/>
      <c r="K42" s="527"/>
      <c r="L42" s="527"/>
      <c r="M42" s="527"/>
      <c r="N42" s="527"/>
      <c r="O42" s="527"/>
      <c r="P42" s="527"/>
      <c r="Q42" s="527"/>
      <c r="R42" s="527"/>
      <c r="S42" s="527"/>
      <c r="T42" s="527"/>
      <c r="U42" s="527"/>
      <c r="V42" s="527"/>
      <c r="W42" s="527"/>
      <c r="X42" s="530"/>
      <c r="Y42" s="92"/>
      <c r="Z42" s="57"/>
      <c r="AA42" s="58"/>
    </row>
    <row r="43" spans="2:27" ht="18" customHeight="1">
      <c r="B43" s="551" t="s">
        <v>43</v>
      </c>
      <c r="C43" s="552"/>
      <c r="D43" s="552"/>
      <c r="E43" s="552"/>
      <c r="F43" s="552"/>
      <c r="G43" s="552"/>
      <c r="H43" s="552"/>
      <c r="I43" s="552"/>
      <c r="J43" s="552"/>
      <c r="K43" s="552"/>
      <c r="L43" s="552"/>
      <c r="M43" s="552"/>
      <c r="N43" s="552"/>
      <c r="O43" s="552"/>
      <c r="P43" s="552"/>
      <c r="Q43" s="552"/>
      <c r="R43" s="552"/>
      <c r="S43" s="552"/>
      <c r="T43" s="552"/>
      <c r="U43" s="552"/>
      <c r="V43" s="552"/>
      <c r="W43" s="552"/>
      <c r="X43" s="553"/>
      <c r="Y43" s="92"/>
      <c r="Z43" s="57"/>
      <c r="AA43" s="58"/>
    </row>
    <row r="44" spans="2:27" ht="57.75" customHeight="1">
      <c r="B44" s="554" t="s">
        <v>451</v>
      </c>
      <c r="C44" s="555"/>
      <c r="D44" s="555"/>
      <c r="E44" s="555"/>
      <c r="F44" s="555"/>
      <c r="G44" s="555"/>
      <c r="H44" s="555"/>
      <c r="I44" s="555"/>
      <c r="J44" s="555"/>
      <c r="K44" s="555"/>
      <c r="L44" s="555"/>
      <c r="M44" s="555"/>
      <c r="N44" s="555"/>
      <c r="O44" s="555"/>
      <c r="P44" s="555"/>
      <c r="Q44" s="555"/>
      <c r="R44" s="555"/>
      <c r="S44" s="555"/>
      <c r="T44" s="555"/>
      <c r="U44" s="555"/>
      <c r="V44" s="555"/>
      <c r="W44" s="555"/>
      <c r="X44" s="556"/>
      <c r="Y44" s="92"/>
      <c r="Z44" s="57"/>
      <c r="AA44" s="58"/>
    </row>
    <row r="45" spans="2:27" ht="8.4499999999999993" customHeight="1">
      <c r="B45" s="88"/>
      <c r="C45" s="84"/>
      <c r="D45" s="84"/>
      <c r="E45" s="84"/>
      <c r="F45" s="84"/>
      <c r="G45" s="527"/>
      <c r="H45" s="527"/>
      <c r="I45" s="527"/>
      <c r="J45" s="527"/>
      <c r="K45" s="527"/>
      <c r="L45" s="527"/>
      <c r="M45" s="84"/>
      <c r="N45" s="84"/>
      <c r="O45" s="84"/>
      <c r="P45" s="84"/>
      <c r="Q45" s="84"/>
      <c r="R45" s="84"/>
      <c r="S45" s="84"/>
      <c r="T45" s="84"/>
      <c r="U45" s="84"/>
      <c r="V45" s="84"/>
      <c r="W45" s="84"/>
      <c r="X45" s="89"/>
      <c r="Y45" s="92"/>
      <c r="Z45" s="57"/>
      <c r="AA45" s="58"/>
    </row>
    <row r="46" spans="2:27" ht="12.75">
      <c r="B46" s="533" t="s">
        <v>44</v>
      </c>
      <c r="C46" s="534"/>
      <c r="D46" s="534"/>
      <c r="E46" s="534"/>
      <c r="F46" s="534"/>
      <c r="G46" s="534"/>
      <c r="H46" s="534"/>
      <c r="J46" s="93" t="s">
        <v>45</v>
      </c>
      <c r="L46" s="535" t="s">
        <v>278</v>
      </c>
      <c r="M46" s="536"/>
      <c r="O46" s="85" t="s">
        <v>46</v>
      </c>
      <c r="Q46" s="521"/>
      <c r="R46" s="331"/>
      <c r="X46" s="94"/>
      <c r="Y46" s="92"/>
      <c r="Z46" s="57"/>
      <c r="AA46" s="58"/>
    </row>
    <row r="47" spans="2:27" ht="8.4499999999999993" customHeight="1">
      <c r="B47" s="95"/>
      <c r="I47" s="537"/>
      <c r="J47" s="537"/>
      <c r="K47" s="537"/>
      <c r="L47" s="537"/>
      <c r="M47" s="537"/>
      <c r="N47" s="537"/>
      <c r="O47" s="537"/>
      <c r="P47" s="537"/>
      <c r="Q47" s="537"/>
      <c r="R47" s="537"/>
      <c r="S47" s="537"/>
      <c r="T47" s="537"/>
      <c r="U47" s="537"/>
      <c r="V47" s="537"/>
      <c r="W47" s="537"/>
      <c r="X47" s="538"/>
      <c r="Y47" s="92"/>
      <c r="Z47" s="57"/>
      <c r="AA47" s="58"/>
    </row>
    <row r="48" spans="2:27" ht="35.25" customHeight="1">
      <c r="B48" s="539" t="s">
        <v>57</v>
      </c>
      <c r="C48" s="540"/>
      <c r="D48" s="540"/>
      <c r="E48" s="540"/>
      <c r="F48" s="540"/>
      <c r="G48" s="540"/>
      <c r="H48" s="540"/>
      <c r="I48" s="540"/>
      <c r="J48" s="540"/>
      <c r="K48" s="540"/>
      <c r="L48" s="540"/>
      <c r="M48" s="540"/>
      <c r="N48" s="540"/>
      <c r="O48" s="540"/>
      <c r="P48" s="540"/>
      <c r="Q48" s="540"/>
      <c r="R48" s="540"/>
      <c r="S48" s="540"/>
      <c r="T48" s="540"/>
      <c r="U48" s="540"/>
      <c r="V48" s="540"/>
      <c r="W48" s="540"/>
      <c r="X48" s="541"/>
      <c r="Y48" s="92"/>
      <c r="Z48" s="57"/>
      <c r="AA48" s="58"/>
    </row>
    <row r="49" spans="2:27" ht="8.4499999999999993" customHeight="1">
      <c r="B49" s="96"/>
      <c r="C49" s="86"/>
      <c r="D49" s="86"/>
      <c r="E49" s="86"/>
      <c r="F49" s="86"/>
      <c r="G49" s="97"/>
      <c r="H49" s="86"/>
      <c r="I49" s="16"/>
      <c r="J49" s="35"/>
      <c r="K49" s="7"/>
      <c r="L49" s="86"/>
      <c r="M49" s="86"/>
      <c r="N49" s="86"/>
      <c r="O49" s="86"/>
      <c r="P49" s="86"/>
      <c r="Q49" s="86"/>
      <c r="R49" s="86"/>
      <c r="S49" s="86"/>
      <c r="T49" s="86"/>
      <c r="U49" s="86"/>
      <c r="V49" s="86"/>
      <c r="W49" s="86"/>
      <c r="X49" s="98"/>
      <c r="Y49" s="92"/>
      <c r="Z49" s="57"/>
      <c r="AA49" s="58"/>
    </row>
    <row r="50" spans="2:27" ht="13.5" customHeight="1">
      <c r="G50" s="531"/>
      <c r="H50" s="531"/>
      <c r="I50" s="531"/>
      <c r="J50" s="531"/>
      <c r="K50" s="531"/>
      <c r="L50" s="531"/>
      <c r="M50" s="531"/>
      <c r="N50" s="531"/>
      <c r="O50" s="531"/>
      <c r="P50" s="531"/>
      <c r="Q50" s="531"/>
      <c r="R50" s="531"/>
      <c r="S50" s="531"/>
      <c r="T50" s="531"/>
      <c r="U50" s="531"/>
      <c r="V50" s="531"/>
      <c r="W50" s="531"/>
      <c r="X50" s="531"/>
      <c r="Y50" s="92"/>
      <c r="Z50" s="57"/>
      <c r="AA50" s="58"/>
    </row>
  </sheetData>
  <sheetProtection selectLockedCells="1" selectUnlockedCells="1"/>
  <mergeCells count="206">
    <mergeCell ref="G50:H50"/>
    <mergeCell ref="I50:X50"/>
    <mergeCell ref="B40:X40"/>
    <mergeCell ref="B41:X41"/>
    <mergeCell ref="B42:X42"/>
    <mergeCell ref="B43:X43"/>
    <mergeCell ref="B44:X44"/>
    <mergeCell ref="G45:H45"/>
    <mergeCell ref="I45:J45"/>
    <mergeCell ref="K45:L45"/>
    <mergeCell ref="H38:I38"/>
    <mergeCell ref="J38:K38"/>
    <mergeCell ref="N38:O38"/>
    <mergeCell ref="P38:R38"/>
    <mergeCell ref="B46:H46"/>
    <mergeCell ref="L46:M46"/>
    <mergeCell ref="Q46:R46"/>
    <mergeCell ref="I47:X47"/>
    <mergeCell ref="B48:X48"/>
    <mergeCell ref="C36:C38"/>
    <mergeCell ref="D36:D38"/>
    <mergeCell ref="H36:I36"/>
    <mergeCell ref="J36:K36"/>
    <mergeCell ref="N36:O36"/>
    <mergeCell ref="S27:X38"/>
    <mergeCell ref="C33:C35"/>
    <mergeCell ref="D33:D35"/>
    <mergeCell ref="H33:I33"/>
    <mergeCell ref="J33:K33"/>
    <mergeCell ref="N33:O33"/>
    <mergeCell ref="P36:R36"/>
    <mergeCell ref="H37:I37"/>
    <mergeCell ref="J37:K37"/>
    <mergeCell ref="N37:O37"/>
    <mergeCell ref="P37:R37"/>
    <mergeCell ref="P33:R33"/>
    <mergeCell ref="H34:I34"/>
    <mergeCell ref="J34:K34"/>
    <mergeCell ref="N34:O34"/>
    <mergeCell ref="P34:R34"/>
    <mergeCell ref="H35:I35"/>
    <mergeCell ref="J35:K35"/>
    <mergeCell ref="N35:O35"/>
    <mergeCell ref="P35:R35"/>
    <mergeCell ref="C30:C32"/>
    <mergeCell ref="D30:D32"/>
    <mergeCell ref="H30:I30"/>
    <mergeCell ref="J30:K30"/>
    <mergeCell ref="N30:O30"/>
    <mergeCell ref="P30:R30"/>
    <mergeCell ref="H31:I31"/>
    <mergeCell ref="J31:K31"/>
    <mergeCell ref="D27:D29"/>
    <mergeCell ref="J27:K27"/>
    <mergeCell ref="H28:I28"/>
    <mergeCell ref="J28:K28"/>
    <mergeCell ref="N28:O28"/>
    <mergeCell ref="P28:R28"/>
    <mergeCell ref="H29:I29"/>
    <mergeCell ref="J29:K29"/>
    <mergeCell ref="N29:O29"/>
    <mergeCell ref="N31:O31"/>
    <mergeCell ref="P31:R31"/>
    <mergeCell ref="H32:I32"/>
    <mergeCell ref="J32:K32"/>
    <mergeCell ref="N32:O32"/>
    <mergeCell ref="P32:R32"/>
    <mergeCell ref="B24:C24"/>
    <mergeCell ref="D24:X24"/>
    <mergeCell ref="B25:X25"/>
    <mergeCell ref="H26:I27"/>
    <mergeCell ref="J26:M26"/>
    <mergeCell ref="N26:O27"/>
    <mergeCell ref="P26:R27"/>
    <mergeCell ref="S26:X26"/>
    <mergeCell ref="C27:C29"/>
    <mergeCell ref="P29:R29"/>
    <mergeCell ref="B23:C23"/>
    <mergeCell ref="D23:F23"/>
    <mergeCell ref="G23:M23"/>
    <mergeCell ref="N23:S23"/>
    <mergeCell ref="T23:X23"/>
    <mergeCell ref="AL21:AO21"/>
    <mergeCell ref="AP21:AQ21"/>
    <mergeCell ref="B22:C22"/>
    <mergeCell ref="G22:I22"/>
    <mergeCell ref="K22:M22"/>
    <mergeCell ref="O22:P22"/>
    <mergeCell ref="Q22:S22"/>
    <mergeCell ref="T22:U22"/>
    <mergeCell ref="V22:W22"/>
    <mergeCell ref="AD22:AH22"/>
    <mergeCell ref="AR19:AR22"/>
    <mergeCell ref="B20:L20"/>
    <mergeCell ref="M20:X20"/>
    <mergeCell ref="AD20:AH20"/>
    <mergeCell ref="AL20:AO20"/>
    <mergeCell ref="AP20:AQ20"/>
    <mergeCell ref="B21:X21"/>
    <mergeCell ref="AD21:AH21"/>
    <mergeCell ref="AL22:AO22"/>
    <mergeCell ref="AP22:AQ22"/>
    <mergeCell ref="M18:Q18"/>
    <mergeCell ref="R18:U18"/>
    <mergeCell ref="V18:X18"/>
    <mergeCell ref="AD18:AH18"/>
    <mergeCell ref="AL18:AO18"/>
    <mergeCell ref="AP18:AQ18"/>
    <mergeCell ref="B19:L19"/>
    <mergeCell ref="M19:X19"/>
    <mergeCell ref="AB19:AC22"/>
    <mergeCell ref="AD19:AH19"/>
    <mergeCell ref="AL19:AO19"/>
    <mergeCell ref="AP19:AQ19"/>
    <mergeCell ref="AI19:AK22"/>
    <mergeCell ref="B15:X15"/>
    <mergeCell ref="AB15:AC18"/>
    <mergeCell ref="AD15:AH15"/>
    <mergeCell ref="AI15:AK18"/>
    <mergeCell ref="AL15:AO15"/>
    <mergeCell ref="AP15:AQ15"/>
    <mergeCell ref="R17:U17"/>
    <mergeCell ref="AR15:AR18"/>
    <mergeCell ref="B16:B17"/>
    <mergeCell ref="C16:D17"/>
    <mergeCell ref="E16:F17"/>
    <mergeCell ref="G16:L17"/>
    <mergeCell ref="M16:X16"/>
    <mergeCell ref="AD16:AH16"/>
    <mergeCell ref="AL16:AO16"/>
    <mergeCell ref="AP16:AQ16"/>
    <mergeCell ref="M17:Q17"/>
    <mergeCell ref="V17:X17"/>
    <mergeCell ref="AD17:AH17"/>
    <mergeCell ref="AL17:AO17"/>
    <mergeCell ref="AP17:AQ17"/>
    <mergeCell ref="C18:D18"/>
    <mergeCell ref="E18:F18"/>
    <mergeCell ref="G18:L18"/>
    <mergeCell ref="AR11:AR14"/>
    <mergeCell ref="B12:F13"/>
    <mergeCell ref="G12:J13"/>
    <mergeCell ref="K12:N13"/>
    <mergeCell ref="O12:X12"/>
    <mergeCell ref="AD12:AH12"/>
    <mergeCell ref="AL12:AO12"/>
    <mergeCell ref="AP12:AQ12"/>
    <mergeCell ref="O13:R13"/>
    <mergeCell ref="S13:U13"/>
    <mergeCell ref="V13:X13"/>
    <mergeCell ref="AD13:AH13"/>
    <mergeCell ref="AL13:AO13"/>
    <mergeCell ref="AP13:AQ13"/>
    <mergeCell ref="B14:F14"/>
    <mergeCell ref="G14:J14"/>
    <mergeCell ref="K14:N14"/>
    <mergeCell ref="O14:R14"/>
    <mergeCell ref="S14:U14"/>
    <mergeCell ref="V14:X14"/>
    <mergeCell ref="AD14:AH14"/>
    <mergeCell ref="AL14:AO14"/>
    <mergeCell ref="AP14:AQ14"/>
    <mergeCell ref="AD10:AH10"/>
    <mergeCell ref="AL10:AO10"/>
    <mergeCell ref="AP10:AQ10"/>
    <mergeCell ref="B11:X11"/>
    <mergeCell ref="AB11:AC14"/>
    <mergeCell ref="AD11:AH11"/>
    <mergeCell ref="AI11:AK14"/>
    <mergeCell ref="AL11:AO11"/>
    <mergeCell ref="AP11:AQ11"/>
    <mergeCell ref="AD8:AH8"/>
    <mergeCell ref="AL8:AO8"/>
    <mergeCell ref="AP8:AQ8"/>
    <mergeCell ref="B9:X9"/>
    <mergeCell ref="AD9:AH9"/>
    <mergeCell ref="AL9:AO9"/>
    <mergeCell ref="AP9:AQ9"/>
    <mergeCell ref="AR5:AR6"/>
    <mergeCell ref="B6:X6"/>
    <mergeCell ref="B7:F8"/>
    <mergeCell ref="G7:X8"/>
    <mergeCell ref="AB7:AC10"/>
    <mergeCell ref="AD7:AH7"/>
    <mergeCell ref="AI7:AK10"/>
    <mergeCell ref="AL7:AO7"/>
    <mergeCell ref="AP7:AQ7"/>
    <mergeCell ref="AR7:AR10"/>
    <mergeCell ref="W5:X5"/>
    <mergeCell ref="AB5:AC6"/>
    <mergeCell ref="AD5:AH6"/>
    <mergeCell ref="AI5:AK6"/>
    <mergeCell ref="AL5:AO6"/>
    <mergeCell ref="AP5:AQ6"/>
    <mergeCell ref="B10:X10"/>
    <mergeCell ref="B1:T1"/>
    <mergeCell ref="U1:X4"/>
    <mergeCell ref="B2:T4"/>
    <mergeCell ref="AB3:AR4"/>
    <mergeCell ref="C5:D5"/>
    <mergeCell ref="E5:G5"/>
    <mergeCell ref="H5:J5"/>
    <mergeCell ref="K5:N5"/>
    <mergeCell ref="O5:R5"/>
    <mergeCell ref="S5:V5"/>
    <mergeCell ref="AB1:AR1"/>
  </mergeCells>
  <pageMargins left="0.23622047244094491" right="0.23622047244094491" top="0.31496062992125984" bottom="0" header="0.51181102362204722" footer="0.51181102362204722"/>
  <pageSetup scale="75" firstPageNumber="0" pageOrder="overThenDown" orientation="portrait" r:id="rId1"/>
  <headerFooter alignWithMargins="0"/>
  <drawing r:id="rId2"/>
  <legacyDrawing r:id="rId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tabColor theme="7" tint="0.39997558519241921"/>
    <pageSetUpPr fitToPage="1"/>
  </sheetPr>
  <dimension ref="B1:AR50"/>
  <sheetViews>
    <sheetView zoomScale="80" zoomScaleNormal="80" zoomScaleSheetLayoutView="100" workbookViewId="0">
      <selection activeCell="H5" sqref="H5:J5"/>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125" style="46" customWidth="1"/>
    <col min="28" max="33" width="4.625" style="46"/>
    <col min="34" max="34" width="5" style="46" customWidth="1"/>
    <col min="35" max="36" width="4.625" style="46"/>
    <col min="37" max="37" width="5.375" style="46" customWidth="1"/>
    <col min="38" max="43" width="4.625" style="46"/>
    <col min="44" max="44" width="9.125" style="23" customWidth="1"/>
    <col min="45" max="16384" width="4.625" style="23"/>
  </cols>
  <sheetData>
    <row r="1" spans="2:44" ht="20.25" customHeight="1">
      <c r="B1" s="344" t="s">
        <v>72</v>
      </c>
      <c r="C1" s="345"/>
      <c r="D1" s="345"/>
      <c r="E1" s="345"/>
      <c r="F1" s="345"/>
      <c r="G1" s="345"/>
      <c r="H1" s="345"/>
      <c r="I1" s="345"/>
      <c r="J1" s="345"/>
      <c r="K1" s="345"/>
      <c r="L1" s="345"/>
      <c r="M1" s="345"/>
      <c r="N1" s="345"/>
      <c r="O1" s="345"/>
      <c r="P1" s="345"/>
      <c r="Q1" s="345"/>
      <c r="R1" s="345"/>
      <c r="S1" s="345"/>
      <c r="T1" s="346"/>
      <c r="U1" s="356"/>
      <c r="V1" s="357"/>
      <c r="W1" s="357"/>
      <c r="X1" s="358"/>
      <c r="AB1" s="383" t="s">
        <v>374</v>
      </c>
      <c r="AC1" s="383"/>
      <c r="AD1" s="383"/>
      <c r="AE1" s="383"/>
      <c r="AF1" s="383"/>
      <c r="AG1" s="383"/>
      <c r="AH1" s="383"/>
      <c r="AI1" s="383"/>
      <c r="AJ1" s="383"/>
      <c r="AK1" s="383"/>
      <c r="AL1" s="383"/>
      <c r="AM1" s="383"/>
      <c r="AN1" s="383"/>
      <c r="AO1" s="383"/>
      <c r="AP1" s="383"/>
      <c r="AQ1" s="383"/>
      <c r="AR1" s="383"/>
    </row>
    <row r="2" spans="2:44" ht="13.5" customHeight="1">
      <c r="B2" s="347" t="s">
        <v>75</v>
      </c>
      <c r="C2" s="348"/>
      <c r="D2" s="348"/>
      <c r="E2" s="348"/>
      <c r="F2" s="348"/>
      <c r="G2" s="348"/>
      <c r="H2" s="348"/>
      <c r="I2" s="348"/>
      <c r="J2" s="348"/>
      <c r="K2" s="348"/>
      <c r="L2" s="348"/>
      <c r="M2" s="348"/>
      <c r="N2" s="348"/>
      <c r="O2" s="348"/>
      <c r="P2" s="348"/>
      <c r="Q2" s="348"/>
      <c r="R2" s="348"/>
      <c r="S2" s="348"/>
      <c r="T2" s="349"/>
      <c r="U2" s="359"/>
      <c r="V2" s="360"/>
      <c r="W2" s="360"/>
      <c r="X2" s="361"/>
    </row>
    <row r="3" spans="2:44" ht="13.5" customHeight="1">
      <c r="B3" s="350"/>
      <c r="C3" s="351"/>
      <c r="D3" s="351"/>
      <c r="E3" s="351"/>
      <c r="F3" s="351"/>
      <c r="G3" s="351"/>
      <c r="H3" s="351"/>
      <c r="I3" s="351"/>
      <c r="J3" s="351"/>
      <c r="K3" s="351"/>
      <c r="L3" s="351"/>
      <c r="M3" s="351"/>
      <c r="N3" s="351"/>
      <c r="O3" s="351"/>
      <c r="P3" s="351"/>
      <c r="Q3" s="351"/>
      <c r="R3" s="351"/>
      <c r="S3" s="351"/>
      <c r="T3" s="352"/>
      <c r="U3" s="359"/>
      <c r="V3" s="360"/>
      <c r="W3" s="360"/>
      <c r="X3" s="361"/>
      <c r="AB3" s="372" t="s">
        <v>443</v>
      </c>
      <c r="AC3" s="372"/>
      <c r="AD3" s="372"/>
      <c r="AE3" s="372"/>
      <c r="AF3" s="372"/>
      <c r="AG3" s="372"/>
      <c r="AH3" s="372"/>
      <c r="AI3" s="372"/>
      <c r="AJ3" s="372"/>
      <c r="AK3" s="372"/>
      <c r="AL3" s="372"/>
      <c r="AM3" s="372"/>
      <c r="AN3" s="372"/>
      <c r="AO3" s="372"/>
      <c r="AP3" s="372"/>
      <c r="AQ3" s="372"/>
      <c r="AR3" s="372"/>
    </row>
    <row r="4" spans="2:44" ht="13.5" customHeight="1">
      <c r="B4" s="353"/>
      <c r="C4" s="354"/>
      <c r="D4" s="354"/>
      <c r="E4" s="354"/>
      <c r="F4" s="354"/>
      <c r="G4" s="354"/>
      <c r="H4" s="354"/>
      <c r="I4" s="354"/>
      <c r="J4" s="354"/>
      <c r="K4" s="354"/>
      <c r="L4" s="354"/>
      <c r="M4" s="354"/>
      <c r="N4" s="354"/>
      <c r="O4" s="354"/>
      <c r="P4" s="354"/>
      <c r="Q4" s="354"/>
      <c r="R4" s="354"/>
      <c r="S4" s="354"/>
      <c r="T4" s="355"/>
      <c r="U4" s="362"/>
      <c r="V4" s="363"/>
      <c r="W4" s="363"/>
      <c r="X4" s="364"/>
      <c r="AB4" s="372"/>
      <c r="AC4" s="372"/>
      <c r="AD4" s="372"/>
      <c r="AE4" s="372"/>
      <c r="AF4" s="372"/>
      <c r="AG4" s="372"/>
      <c r="AH4" s="372"/>
      <c r="AI4" s="372"/>
      <c r="AJ4" s="372"/>
      <c r="AK4" s="372"/>
      <c r="AL4" s="372"/>
      <c r="AM4" s="372"/>
      <c r="AN4" s="372"/>
      <c r="AO4" s="372"/>
      <c r="AP4" s="372"/>
      <c r="AQ4" s="372"/>
      <c r="AR4" s="372"/>
    </row>
    <row r="5" spans="2:44" s="41" customFormat="1" ht="14.25" customHeight="1">
      <c r="B5" s="42" t="s">
        <v>0</v>
      </c>
      <c r="C5" s="336" t="s">
        <v>444</v>
      </c>
      <c r="D5" s="336"/>
      <c r="E5" s="337" t="s">
        <v>1</v>
      </c>
      <c r="F5" s="337"/>
      <c r="G5" s="337"/>
      <c r="H5" s="338" t="s">
        <v>441</v>
      </c>
      <c r="I5" s="338"/>
      <c r="J5" s="338"/>
      <c r="K5" s="337" t="s">
        <v>2</v>
      </c>
      <c r="L5" s="337"/>
      <c r="M5" s="337"/>
      <c r="N5" s="337"/>
      <c r="O5" s="336" t="s">
        <v>442</v>
      </c>
      <c r="P5" s="336"/>
      <c r="Q5" s="336"/>
      <c r="R5" s="336"/>
      <c r="S5" s="339" t="s">
        <v>3</v>
      </c>
      <c r="T5" s="340"/>
      <c r="U5" s="340"/>
      <c r="V5" s="341"/>
      <c r="W5" s="342" t="s">
        <v>120</v>
      </c>
      <c r="X5" s="343"/>
      <c r="Y5" s="47"/>
      <c r="Z5" s="48"/>
      <c r="AA5" s="48"/>
      <c r="AB5" s="380" t="s">
        <v>143</v>
      </c>
      <c r="AC5" s="380"/>
      <c r="AD5" s="380" t="s">
        <v>144</v>
      </c>
      <c r="AE5" s="380"/>
      <c r="AF5" s="380"/>
      <c r="AG5" s="380"/>
      <c r="AH5" s="380"/>
      <c r="AI5" s="380" t="s">
        <v>145</v>
      </c>
      <c r="AJ5" s="380"/>
      <c r="AK5" s="380"/>
      <c r="AL5" s="380" t="s">
        <v>146</v>
      </c>
      <c r="AM5" s="380"/>
      <c r="AN5" s="380"/>
      <c r="AO5" s="380"/>
      <c r="AP5" s="372" t="s">
        <v>149</v>
      </c>
      <c r="AQ5" s="372"/>
      <c r="AR5" s="373" t="s">
        <v>150</v>
      </c>
    </row>
    <row r="6" spans="2:44" ht="9" customHeight="1">
      <c r="B6" s="275"/>
      <c r="C6" s="275"/>
      <c r="D6" s="275"/>
      <c r="E6" s="275"/>
      <c r="F6" s="275"/>
      <c r="G6" s="275"/>
      <c r="H6" s="275"/>
      <c r="I6" s="275"/>
      <c r="J6" s="275"/>
      <c r="K6" s="275"/>
      <c r="L6" s="275"/>
      <c r="M6" s="275"/>
      <c r="N6" s="275"/>
      <c r="O6" s="275"/>
      <c r="P6" s="275"/>
      <c r="Q6" s="275"/>
      <c r="R6" s="275"/>
      <c r="S6" s="275"/>
      <c r="T6" s="275"/>
      <c r="U6" s="275"/>
      <c r="V6" s="275"/>
      <c r="W6" s="275"/>
      <c r="X6" s="275"/>
      <c r="AB6" s="380"/>
      <c r="AC6" s="380"/>
      <c r="AD6" s="380"/>
      <c r="AE6" s="380"/>
      <c r="AF6" s="380"/>
      <c r="AG6" s="380"/>
      <c r="AH6" s="380"/>
      <c r="AI6" s="380"/>
      <c r="AJ6" s="380"/>
      <c r="AK6" s="380"/>
      <c r="AL6" s="380"/>
      <c r="AM6" s="380"/>
      <c r="AN6" s="380"/>
      <c r="AO6" s="380"/>
      <c r="AP6" s="372"/>
      <c r="AQ6" s="372"/>
      <c r="AR6" s="373"/>
    </row>
    <row r="7" spans="2:44" ht="14.25" customHeight="1">
      <c r="B7" s="287" t="s">
        <v>76</v>
      </c>
      <c r="C7" s="288"/>
      <c r="D7" s="288"/>
      <c r="E7" s="288"/>
      <c r="F7" s="289"/>
      <c r="G7" s="293" t="s">
        <v>80</v>
      </c>
      <c r="H7" s="294"/>
      <c r="I7" s="294"/>
      <c r="J7" s="294"/>
      <c r="K7" s="294"/>
      <c r="L7" s="294"/>
      <c r="M7" s="294"/>
      <c r="N7" s="294"/>
      <c r="O7" s="294"/>
      <c r="P7" s="294"/>
      <c r="Q7" s="294"/>
      <c r="R7" s="294"/>
      <c r="S7" s="294"/>
      <c r="T7" s="294"/>
      <c r="U7" s="294"/>
      <c r="V7" s="294"/>
      <c r="W7" s="294"/>
      <c r="X7" s="295"/>
      <c r="AB7" s="375">
        <v>2029</v>
      </c>
      <c r="AC7" s="375"/>
      <c r="AD7" s="376" t="s">
        <v>445</v>
      </c>
      <c r="AE7" s="376"/>
      <c r="AF7" s="376"/>
      <c r="AG7" s="376"/>
      <c r="AH7" s="376"/>
      <c r="AI7" s="557">
        <v>4370262620</v>
      </c>
      <c r="AJ7" s="557"/>
      <c r="AK7" s="557"/>
      <c r="AL7" s="557">
        <v>4370267620</v>
      </c>
      <c r="AM7" s="557"/>
      <c r="AN7" s="557"/>
      <c r="AO7" s="557"/>
      <c r="AP7" s="379">
        <f t="shared" ref="AP7:AP10" si="0">AL7/AI7</f>
        <v>1.0000011440960039</v>
      </c>
      <c r="AQ7" s="379"/>
      <c r="AR7" s="384">
        <f>SUM(AP7:AQ10)/4</f>
        <v>1.0000002860240009</v>
      </c>
    </row>
    <row r="8" spans="2:44" ht="14.25" customHeight="1">
      <c r="B8" s="290"/>
      <c r="C8" s="291"/>
      <c r="D8" s="291"/>
      <c r="E8" s="291"/>
      <c r="F8" s="292"/>
      <c r="G8" s="296"/>
      <c r="H8" s="297"/>
      <c r="I8" s="297"/>
      <c r="J8" s="297"/>
      <c r="K8" s="297"/>
      <c r="L8" s="297"/>
      <c r="M8" s="297"/>
      <c r="N8" s="297"/>
      <c r="O8" s="297"/>
      <c r="P8" s="297"/>
      <c r="Q8" s="297"/>
      <c r="R8" s="297"/>
      <c r="S8" s="297"/>
      <c r="T8" s="297"/>
      <c r="U8" s="297"/>
      <c r="V8" s="297"/>
      <c r="W8" s="297"/>
      <c r="X8" s="298"/>
      <c r="AB8" s="375"/>
      <c r="AC8" s="375"/>
      <c r="AD8" s="376" t="s">
        <v>446</v>
      </c>
      <c r="AE8" s="376"/>
      <c r="AF8" s="376"/>
      <c r="AG8" s="376"/>
      <c r="AH8" s="376"/>
      <c r="AI8" s="557">
        <v>4368563814</v>
      </c>
      <c r="AJ8" s="557"/>
      <c r="AK8" s="557"/>
      <c r="AL8" s="557">
        <v>4368563814</v>
      </c>
      <c r="AM8" s="557"/>
      <c r="AN8" s="557"/>
      <c r="AO8" s="557"/>
      <c r="AP8" s="379">
        <f t="shared" si="0"/>
        <v>1</v>
      </c>
      <c r="AQ8" s="379"/>
      <c r="AR8" s="384"/>
    </row>
    <row r="9" spans="2:44" ht="19.149999999999999" customHeight="1">
      <c r="B9" s="281" t="s">
        <v>49</v>
      </c>
      <c r="C9" s="282"/>
      <c r="D9" s="282"/>
      <c r="E9" s="282"/>
      <c r="F9" s="282"/>
      <c r="G9" s="282"/>
      <c r="H9" s="282"/>
      <c r="I9" s="282"/>
      <c r="J9" s="282"/>
      <c r="K9" s="282"/>
      <c r="L9" s="282"/>
      <c r="M9" s="282"/>
      <c r="N9" s="282"/>
      <c r="O9" s="282"/>
      <c r="P9" s="282"/>
      <c r="Q9" s="282"/>
      <c r="R9" s="282"/>
      <c r="S9" s="282"/>
      <c r="T9" s="282"/>
      <c r="U9" s="282"/>
      <c r="V9" s="282"/>
      <c r="W9" s="282"/>
      <c r="X9" s="283"/>
      <c r="AB9" s="375"/>
      <c r="AC9" s="375"/>
      <c r="AD9" s="376" t="s">
        <v>447</v>
      </c>
      <c r="AE9" s="376"/>
      <c r="AF9" s="376"/>
      <c r="AG9" s="376"/>
      <c r="AH9" s="376"/>
      <c r="AI9" s="557">
        <v>8396023520</v>
      </c>
      <c r="AJ9" s="557"/>
      <c r="AK9" s="557"/>
      <c r="AL9" s="557">
        <v>8396023520</v>
      </c>
      <c r="AM9" s="557"/>
      <c r="AN9" s="557"/>
      <c r="AO9" s="557"/>
      <c r="AP9" s="379">
        <f t="shared" si="0"/>
        <v>1</v>
      </c>
      <c r="AQ9" s="379"/>
      <c r="AR9" s="384"/>
    </row>
    <row r="10" spans="2:44" ht="15" customHeight="1">
      <c r="B10" s="268" t="s">
        <v>4</v>
      </c>
      <c r="C10" s="269"/>
      <c r="D10" s="269"/>
      <c r="E10" s="269"/>
      <c r="F10" s="269"/>
      <c r="G10" s="269"/>
      <c r="H10" s="269"/>
      <c r="I10" s="269"/>
      <c r="J10" s="269"/>
      <c r="K10" s="269"/>
      <c r="L10" s="269"/>
      <c r="M10" s="269"/>
      <c r="N10" s="269"/>
      <c r="O10" s="269"/>
      <c r="P10" s="269"/>
      <c r="Q10" s="269"/>
      <c r="R10" s="269"/>
      <c r="S10" s="269"/>
      <c r="T10" s="269"/>
      <c r="U10" s="269"/>
      <c r="V10" s="269"/>
      <c r="W10" s="269"/>
      <c r="X10" s="269"/>
      <c r="AB10" s="375"/>
      <c r="AC10" s="375"/>
      <c r="AD10" s="376" t="s">
        <v>448</v>
      </c>
      <c r="AE10" s="376"/>
      <c r="AF10" s="376"/>
      <c r="AG10" s="376"/>
      <c r="AH10" s="376"/>
      <c r="AI10" s="557">
        <v>15814262768</v>
      </c>
      <c r="AJ10" s="557"/>
      <c r="AK10" s="557"/>
      <c r="AL10" s="557">
        <v>15814262768</v>
      </c>
      <c r="AM10" s="557"/>
      <c r="AN10" s="557"/>
      <c r="AO10" s="557"/>
      <c r="AP10" s="379">
        <f t="shared" si="0"/>
        <v>1</v>
      </c>
      <c r="AQ10" s="379"/>
      <c r="AR10" s="384"/>
    </row>
    <row r="11" spans="2:44" ht="38.25" customHeight="1">
      <c r="B11" s="280" t="s">
        <v>162</v>
      </c>
      <c r="C11" s="280"/>
      <c r="D11" s="280"/>
      <c r="E11" s="280"/>
      <c r="F11" s="280"/>
      <c r="G11" s="280"/>
      <c r="H11" s="280"/>
      <c r="I11" s="280"/>
      <c r="J11" s="280"/>
      <c r="K11" s="280"/>
      <c r="L11" s="280"/>
      <c r="M11" s="280"/>
      <c r="N11" s="280"/>
      <c r="O11" s="280"/>
      <c r="P11" s="280"/>
      <c r="Q11" s="280"/>
      <c r="R11" s="280"/>
      <c r="S11" s="280"/>
      <c r="T11" s="280"/>
      <c r="U11" s="280"/>
      <c r="V11" s="280"/>
      <c r="W11" s="280"/>
      <c r="X11" s="280"/>
      <c r="AB11" s="374">
        <v>2020</v>
      </c>
      <c r="AC11" s="374"/>
      <c r="AD11" s="377" t="s">
        <v>131</v>
      </c>
      <c r="AE11" s="377"/>
      <c r="AF11" s="377"/>
      <c r="AG11" s="377"/>
      <c r="AH11" s="377"/>
      <c r="AI11" s="558">
        <v>5416397772</v>
      </c>
      <c r="AJ11" s="559"/>
      <c r="AK11" s="560"/>
      <c r="AL11" s="558">
        <v>5416397772</v>
      </c>
      <c r="AM11" s="559"/>
      <c r="AN11" s="559"/>
      <c r="AO11" s="560"/>
      <c r="AP11" s="382">
        <f>AL11/AI11</f>
        <v>1</v>
      </c>
      <c r="AQ11" s="382"/>
      <c r="AR11" s="385">
        <f>SUM(AP11:AQ14)/4</f>
        <v>1</v>
      </c>
    </row>
    <row r="12" spans="2:44" ht="12.75">
      <c r="B12" s="262" t="s">
        <v>56</v>
      </c>
      <c r="C12" s="263"/>
      <c r="D12" s="263"/>
      <c r="E12" s="263"/>
      <c r="F12" s="264"/>
      <c r="G12" s="262" t="s">
        <v>48</v>
      </c>
      <c r="H12" s="263"/>
      <c r="I12" s="263"/>
      <c r="J12" s="264"/>
      <c r="K12" s="262" t="s">
        <v>5</v>
      </c>
      <c r="L12" s="263"/>
      <c r="M12" s="263"/>
      <c r="N12" s="264"/>
      <c r="O12" s="268" t="s">
        <v>6</v>
      </c>
      <c r="P12" s="269"/>
      <c r="Q12" s="269"/>
      <c r="R12" s="269"/>
      <c r="S12" s="269"/>
      <c r="T12" s="269"/>
      <c r="U12" s="269"/>
      <c r="V12" s="269"/>
      <c r="W12" s="269"/>
      <c r="X12" s="270"/>
      <c r="Y12" s="49"/>
      <c r="Z12" s="50"/>
      <c r="AA12" s="50"/>
      <c r="AB12" s="374"/>
      <c r="AC12" s="374"/>
      <c r="AD12" s="377" t="s">
        <v>132</v>
      </c>
      <c r="AE12" s="377"/>
      <c r="AF12" s="377"/>
      <c r="AG12" s="377"/>
      <c r="AH12" s="377"/>
      <c r="AI12" s="558">
        <v>4636834844</v>
      </c>
      <c r="AJ12" s="559"/>
      <c r="AK12" s="560"/>
      <c r="AL12" s="558">
        <v>4636834844</v>
      </c>
      <c r="AM12" s="559"/>
      <c r="AN12" s="559"/>
      <c r="AO12" s="560"/>
      <c r="AP12" s="382">
        <f t="shared" ref="AP12:AP22" si="1">AL12/AI12</f>
        <v>1</v>
      </c>
      <c r="AQ12" s="382"/>
      <c r="AR12" s="385"/>
    </row>
    <row r="13" spans="2:44" ht="25.5" customHeight="1">
      <c r="B13" s="265"/>
      <c r="C13" s="266"/>
      <c r="D13" s="266"/>
      <c r="E13" s="266"/>
      <c r="F13" s="267"/>
      <c r="G13" s="265"/>
      <c r="H13" s="266"/>
      <c r="I13" s="266"/>
      <c r="J13" s="267"/>
      <c r="K13" s="265"/>
      <c r="L13" s="266"/>
      <c r="M13" s="266"/>
      <c r="N13" s="267"/>
      <c r="O13" s="268" t="s">
        <v>55</v>
      </c>
      <c r="P13" s="269"/>
      <c r="Q13" s="269"/>
      <c r="R13" s="270"/>
      <c r="S13" s="268" t="s">
        <v>54</v>
      </c>
      <c r="T13" s="269"/>
      <c r="U13" s="270"/>
      <c r="V13" s="268" t="s">
        <v>53</v>
      </c>
      <c r="W13" s="269"/>
      <c r="X13" s="270"/>
      <c r="Y13" s="49"/>
      <c r="Z13" s="50"/>
      <c r="AA13" s="50"/>
      <c r="AB13" s="374"/>
      <c r="AC13" s="374"/>
      <c r="AD13" s="377" t="s">
        <v>133</v>
      </c>
      <c r="AE13" s="377"/>
      <c r="AF13" s="377"/>
      <c r="AG13" s="377"/>
      <c r="AH13" s="377"/>
      <c r="AI13" s="558">
        <v>3858058377</v>
      </c>
      <c r="AJ13" s="559"/>
      <c r="AK13" s="560"/>
      <c r="AL13" s="558">
        <v>3858058377</v>
      </c>
      <c r="AM13" s="559"/>
      <c r="AN13" s="559"/>
      <c r="AO13" s="560"/>
      <c r="AP13" s="382">
        <f t="shared" si="1"/>
        <v>1</v>
      </c>
      <c r="AQ13" s="382"/>
      <c r="AR13" s="385"/>
    </row>
    <row r="14" spans="2:44" ht="48" customHeight="1">
      <c r="B14" s="276" t="s">
        <v>249</v>
      </c>
      <c r="C14" s="276"/>
      <c r="D14" s="276"/>
      <c r="E14" s="276"/>
      <c r="F14" s="276"/>
      <c r="G14" s="261" t="s">
        <v>100</v>
      </c>
      <c r="H14" s="261"/>
      <c r="I14" s="261"/>
      <c r="J14" s="261"/>
      <c r="K14" s="261">
        <v>1</v>
      </c>
      <c r="L14" s="261"/>
      <c r="M14" s="261"/>
      <c r="N14" s="261"/>
      <c r="O14" s="277">
        <v>1</v>
      </c>
      <c r="P14" s="278"/>
      <c r="Q14" s="278"/>
      <c r="R14" s="279"/>
      <c r="S14" s="329">
        <v>44561</v>
      </c>
      <c r="T14" s="330"/>
      <c r="U14" s="331"/>
      <c r="V14" s="332">
        <v>2021</v>
      </c>
      <c r="W14" s="332"/>
      <c r="X14" s="332"/>
      <c r="AB14" s="374"/>
      <c r="AC14" s="374"/>
      <c r="AD14" s="377" t="s">
        <v>134</v>
      </c>
      <c r="AE14" s="377"/>
      <c r="AF14" s="377"/>
      <c r="AG14" s="377"/>
      <c r="AH14" s="377"/>
      <c r="AI14" s="558">
        <v>6160631716.0200005</v>
      </c>
      <c r="AJ14" s="559"/>
      <c r="AK14" s="560"/>
      <c r="AL14" s="558">
        <v>6160631716.0200005</v>
      </c>
      <c r="AM14" s="559"/>
      <c r="AN14" s="559"/>
      <c r="AO14" s="560"/>
      <c r="AP14" s="382">
        <f t="shared" si="1"/>
        <v>1</v>
      </c>
      <c r="AQ14" s="382"/>
      <c r="AR14" s="385"/>
    </row>
    <row r="15" spans="2:44" ht="18" customHeight="1">
      <c r="B15" s="281" t="s">
        <v>7</v>
      </c>
      <c r="C15" s="282"/>
      <c r="D15" s="282"/>
      <c r="E15" s="282"/>
      <c r="F15" s="282"/>
      <c r="G15" s="282"/>
      <c r="H15" s="282"/>
      <c r="I15" s="282"/>
      <c r="J15" s="282"/>
      <c r="K15" s="282"/>
      <c r="L15" s="282"/>
      <c r="M15" s="282"/>
      <c r="N15" s="282"/>
      <c r="O15" s="282"/>
      <c r="P15" s="282"/>
      <c r="Q15" s="282"/>
      <c r="R15" s="282"/>
      <c r="S15" s="282"/>
      <c r="T15" s="282"/>
      <c r="U15" s="282"/>
      <c r="V15" s="282"/>
      <c r="W15" s="282"/>
      <c r="X15" s="283"/>
      <c r="Z15" s="46" t="s">
        <v>51</v>
      </c>
      <c r="AB15" s="375">
        <v>2021</v>
      </c>
      <c r="AC15" s="375"/>
      <c r="AD15" s="376" t="s">
        <v>135</v>
      </c>
      <c r="AE15" s="376"/>
      <c r="AF15" s="376"/>
      <c r="AG15" s="376"/>
      <c r="AH15" s="376"/>
      <c r="AI15" s="557">
        <v>5024793435.3500004</v>
      </c>
      <c r="AJ15" s="557"/>
      <c r="AK15" s="557"/>
      <c r="AL15" s="557">
        <v>5024793435.3500004</v>
      </c>
      <c r="AM15" s="557"/>
      <c r="AN15" s="557"/>
      <c r="AO15" s="557"/>
      <c r="AP15" s="379">
        <f t="shared" si="1"/>
        <v>1</v>
      </c>
      <c r="AQ15" s="379"/>
      <c r="AR15" s="384" t="e">
        <f t="shared" ref="AR15" si="2">SUM(AP15:AQ18)/4</f>
        <v>#DIV/0!</v>
      </c>
    </row>
    <row r="16" spans="2:44" ht="12.75" customHeight="1">
      <c r="B16" s="271" t="s">
        <v>52</v>
      </c>
      <c r="C16" s="262" t="s">
        <v>8</v>
      </c>
      <c r="D16" s="264"/>
      <c r="E16" s="262" t="s">
        <v>115</v>
      </c>
      <c r="F16" s="264"/>
      <c r="G16" s="262" t="s">
        <v>109</v>
      </c>
      <c r="H16" s="263"/>
      <c r="I16" s="263"/>
      <c r="J16" s="263"/>
      <c r="K16" s="263"/>
      <c r="L16" s="264"/>
      <c r="M16" s="274" t="s">
        <v>116</v>
      </c>
      <c r="N16" s="274"/>
      <c r="O16" s="274"/>
      <c r="P16" s="274"/>
      <c r="Q16" s="274"/>
      <c r="R16" s="274"/>
      <c r="S16" s="274"/>
      <c r="T16" s="274"/>
      <c r="U16" s="274"/>
      <c r="V16" s="274"/>
      <c r="W16" s="274"/>
      <c r="X16" s="274"/>
      <c r="AB16" s="375"/>
      <c r="AC16" s="375"/>
      <c r="AD16" s="376" t="s">
        <v>136</v>
      </c>
      <c r="AE16" s="376"/>
      <c r="AF16" s="376"/>
      <c r="AG16" s="376"/>
      <c r="AH16" s="376"/>
      <c r="AI16" s="557">
        <v>4371254611.6700001</v>
      </c>
      <c r="AJ16" s="557"/>
      <c r="AK16" s="557"/>
      <c r="AL16" s="557">
        <v>4371254612</v>
      </c>
      <c r="AM16" s="557"/>
      <c r="AN16" s="557"/>
      <c r="AO16" s="557"/>
      <c r="AP16" s="379">
        <f t="shared" si="1"/>
        <v>1.0000000000754932</v>
      </c>
      <c r="AQ16" s="379"/>
      <c r="AR16" s="384"/>
    </row>
    <row r="17" spans="2:44" ht="12.75" customHeight="1">
      <c r="B17" s="272"/>
      <c r="C17" s="265"/>
      <c r="D17" s="267"/>
      <c r="E17" s="265"/>
      <c r="F17" s="267"/>
      <c r="G17" s="265"/>
      <c r="H17" s="266"/>
      <c r="I17" s="266"/>
      <c r="J17" s="266"/>
      <c r="K17" s="266"/>
      <c r="L17" s="267"/>
      <c r="M17" s="268" t="s">
        <v>121</v>
      </c>
      <c r="N17" s="269"/>
      <c r="O17" s="269"/>
      <c r="P17" s="269"/>
      <c r="Q17" s="270"/>
      <c r="R17" s="268" t="s">
        <v>122</v>
      </c>
      <c r="S17" s="269"/>
      <c r="T17" s="269"/>
      <c r="U17" s="269"/>
      <c r="V17" s="273" t="s">
        <v>117</v>
      </c>
      <c r="W17" s="273"/>
      <c r="X17" s="273"/>
      <c r="AB17" s="375"/>
      <c r="AC17" s="375"/>
      <c r="AD17" s="376" t="s">
        <v>137</v>
      </c>
      <c r="AE17" s="376"/>
      <c r="AF17" s="376"/>
      <c r="AG17" s="376"/>
      <c r="AH17" s="376"/>
      <c r="AI17" s="557">
        <v>8228837975</v>
      </c>
      <c r="AJ17" s="557"/>
      <c r="AK17" s="557"/>
      <c r="AL17" s="557">
        <v>8231450280</v>
      </c>
      <c r="AM17" s="557"/>
      <c r="AN17" s="557"/>
      <c r="AO17" s="557"/>
      <c r="AP17" s="379">
        <f t="shared" si="1"/>
        <v>1.0003174573381972</v>
      </c>
      <c r="AQ17" s="379"/>
      <c r="AR17" s="384"/>
    </row>
    <row r="18" spans="2:44" ht="28.5" customHeight="1">
      <c r="B18" s="43" t="s">
        <v>195</v>
      </c>
      <c r="C18" s="259" t="s">
        <v>112</v>
      </c>
      <c r="D18" s="260"/>
      <c r="E18" s="261">
        <v>1</v>
      </c>
      <c r="F18" s="261"/>
      <c r="G18" s="276" t="s">
        <v>250</v>
      </c>
      <c r="H18" s="276"/>
      <c r="I18" s="276"/>
      <c r="J18" s="276"/>
      <c r="K18" s="276"/>
      <c r="L18" s="276"/>
      <c r="M18" s="333" t="s">
        <v>123</v>
      </c>
      <c r="N18" s="333"/>
      <c r="O18" s="333"/>
      <c r="P18" s="333"/>
      <c r="Q18" s="333"/>
      <c r="R18" s="334" t="s">
        <v>124</v>
      </c>
      <c r="S18" s="334"/>
      <c r="T18" s="334"/>
      <c r="U18" s="334"/>
      <c r="V18" s="335" t="s">
        <v>125</v>
      </c>
      <c r="W18" s="335"/>
      <c r="X18" s="335"/>
      <c r="AB18" s="375"/>
      <c r="AC18" s="375"/>
      <c r="AD18" s="376" t="s">
        <v>138</v>
      </c>
      <c r="AE18" s="376"/>
      <c r="AF18" s="376"/>
      <c r="AG18" s="376"/>
      <c r="AH18" s="376"/>
      <c r="AI18" s="557"/>
      <c r="AJ18" s="557"/>
      <c r="AK18" s="557"/>
      <c r="AL18" s="557"/>
      <c r="AM18" s="557"/>
      <c r="AN18" s="557"/>
      <c r="AO18" s="557"/>
      <c r="AP18" s="379" t="e">
        <f t="shared" si="1"/>
        <v>#DIV/0!</v>
      </c>
      <c r="AQ18" s="379"/>
      <c r="AR18" s="384"/>
    </row>
    <row r="19" spans="2:44" ht="25.15" customHeight="1">
      <c r="B19" s="268" t="s">
        <v>9</v>
      </c>
      <c r="C19" s="269"/>
      <c r="D19" s="269"/>
      <c r="E19" s="269"/>
      <c r="F19" s="269"/>
      <c r="G19" s="269"/>
      <c r="H19" s="269"/>
      <c r="I19" s="269"/>
      <c r="J19" s="269"/>
      <c r="K19" s="269"/>
      <c r="L19" s="270"/>
      <c r="M19" s="268" t="s">
        <v>10</v>
      </c>
      <c r="N19" s="269"/>
      <c r="O19" s="269"/>
      <c r="P19" s="269"/>
      <c r="Q19" s="269"/>
      <c r="R19" s="269"/>
      <c r="S19" s="269"/>
      <c r="T19" s="269"/>
      <c r="U19" s="269"/>
      <c r="V19" s="269"/>
      <c r="W19" s="269"/>
      <c r="X19" s="270"/>
      <c r="AB19" s="374">
        <v>2022</v>
      </c>
      <c r="AC19" s="374"/>
      <c r="AD19" s="377" t="s">
        <v>139</v>
      </c>
      <c r="AE19" s="377"/>
      <c r="AF19" s="377"/>
      <c r="AG19" s="377"/>
      <c r="AH19" s="377"/>
      <c r="AI19" s="561"/>
      <c r="AJ19" s="561"/>
      <c r="AK19" s="561"/>
      <c r="AL19" s="561"/>
      <c r="AM19" s="561"/>
      <c r="AN19" s="561"/>
      <c r="AO19" s="561"/>
      <c r="AP19" s="382" t="e">
        <f t="shared" si="1"/>
        <v>#DIV/0!</v>
      </c>
      <c r="AQ19" s="382"/>
      <c r="AR19" s="385" t="e">
        <f t="shared" ref="AR19" si="3">SUM(AP19:AQ22)/4</f>
        <v>#DIV/0!</v>
      </c>
    </row>
    <row r="20" spans="2:44" ht="45.4" customHeight="1">
      <c r="B20" s="259" t="s">
        <v>251</v>
      </c>
      <c r="C20" s="286"/>
      <c r="D20" s="286"/>
      <c r="E20" s="286"/>
      <c r="F20" s="286"/>
      <c r="G20" s="286"/>
      <c r="H20" s="286"/>
      <c r="I20" s="286"/>
      <c r="J20" s="286"/>
      <c r="K20" s="286"/>
      <c r="L20" s="260"/>
      <c r="M20" s="259"/>
      <c r="N20" s="286"/>
      <c r="O20" s="286"/>
      <c r="P20" s="286"/>
      <c r="Q20" s="286"/>
      <c r="R20" s="286"/>
      <c r="S20" s="286"/>
      <c r="T20" s="286"/>
      <c r="U20" s="286"/>
      <c r="V20" s="286"/>
      <c r="W20" s="286"/>
      <c r="X20" s="260"/>
      <c r="AA20" s="51"/>
      <c r="AB20" s="374"/>
      <c r="AC20" s="374"/>
      <c r="AD20" s="377" t="s">
        <v>140</v>
      </c>
      <c r="AE20" s="377"/>
      <c r="AF20" s="377"/>
      <c r="AG20" s="377"/>
      <c r="AH20" s="377"/>
      <c r="AI20" s="561"/>
      <c r="AJ20" s="561"/>
      <c r="AK20" s="561"/>
      <c r="AL20" s="561"/>
      <c r="AM20" s="561"/>
      <c r="AN20" s="561"/>
      <c r="AO20" s="561"/>
      <c r="AP20" s="382" t="e">
        <f t="shared" si="1"/>
        <v>#DIV/0!</v>
      </c>
      <c r="AQ20" s="382"/>
      <c r="AR20" s="385"/>
    </row>
    <row r="21" spans="2:44" ht="18.95" customHeight="1">
      <c r="B21" s="281" t="s">
        <v>11</v>
      </c>
      <c r="C21" s="282"/>
      <c r="D21" s="282"/>
      <c r="E21" s="282"/>
      <c r="F21" s="282"/>
      <c r="G21" s="282"/>
      <c r="H21" s="282"/>
      <c r="I21" s="282"/>
      <c r="J21" s="282"/>
      <c r="K21" s="282"/>
      <c r="L21" s="282"/>
      <c r="M21" s="282"/>
      <c r="N21" s="282"/>
      <c r="O21" s="282"/>
      <c r="P21" s="282"/>
      <c r="Q21" s="282"/>
      <c r="R21" s="282"/>
      <c r="S21" s="282"/>
      <c r="T21" s="282"/>
      <c r="U21" s="282"/>
      <c r="V21" s="282"/>
      <c r="W21" s="282"/>
      <c r="X21" s="283"/>
      <c r="AB21" s="374"/>
      <c r="AC21" s="374"/>
      <c r="AD21" s="377" t="s">
        <v>141</v>
      </c>
      <c r="AE21" s="377"/>
      <c r="AF21" s="377"/>
      <c r="AG21" s="377"/>
      <c r="AH21" s="377"/>
      <c r="AI21" s="561"/>
      <c r="AJ21" s="561"/>
      <c r="AK21" s="561"/>
      <c r="AL21" s="561"/>
      <c r="AM21" s="561"/>
      <c r="AN21" s="561"/>
      <c r="AO21" s="561"/>
      <c r="AP21" s="382" t="e">
        <f t="shared" si="1"/>
        <v>#DIV/0!</v>
      </c>
      <c r="AQ21" s="382"/>
      <c r="AR21" s="385"/>
    </row>
    <row r="22" spans="2:44" ht="18.95" customHeight="1">
      <c r="B22" s="284" t="s">
        <v>12</v>
      </c>
      <c r="C22" s="284"/>
      <c r="D22" s="69" t="s">
        <v>13</v>
      </c>
      <c r="E22" s="69" t="s">
        <v>14</v>
      </c>
      <c r="F22" s="69" t="s">
        <v>15</v>
      </c>
      <c r="G22" s="285" t="s">
        <v>16</v>
      </c>
      <c r="H22" s="285"/>
      <c r="I22" s="285"/>
      <c r="J22" s="69" t="s">
        <v>17</v>
      </c>
      <c r="K22" s="285" t="s">
        <v>18</v>
      </c>
      <c r="L22" s="285"/>
      <c r="M22" s="285"/>
      <c r="N22" s="69" t="s">
        <v>19</v>
      </c>
      <c r="O22" s="285" t="s">
        <v>20</v>
      </c>
      <c r="P22" s="285"/>
      <c r="Q22" s="285" t="s">
        <v>21</v>
      </c>
      <c r="R22" s="285"/>
      <c r="S22" s="285"/>
      <c r="T22" s="285" t="s">
        <v>22</v>
      </c>
      <c r="U22" s="285"/>
      <c r="V22" s="285" t="s">
        <v>23</v>
      </c>
      <c r="W22" s="285"/>
      <c r="X22" s="69" t="s">
        <v>24</v>
      </c>
      <c r="AB22" s="374"/>
      <c r="AC22" s="374"/>
      <c r="AD22" s="377" t="s">
        <v>142</v>
      </c>
      <c r="AE22" s="377"/>
      <c r="AF22" s="377"/>
      <c r="AG22" s="377"/>
      <c r="AH22" s="377"/>
      <c r="AI22" s="561"/>
      <c r="AJ22" s="561"/>
      <c r="AK22" s="561"/>
      <c r="AL22" s="561"/>
      <c r="AM22" s="561"/>
      <c r="AN22" s="561"/>
      <c r="AO22" s="561"/>
      <c r="AP22" s="382" t="e">
        <f t="shared" si="1"/>
        <v>#DIV/0!</v>
      </c>
      <c r="AQ22" s="382"/>
      <c r="AR22" s="385"/>
    </row>
    <row r="23" spans="2:44" ht="18.95" customHeight="1">
      <c r="B23" s="284" t="s">
        <v>25</v>
      </c>
      <c r="C23" s="284"/>
      <c r="D23" s="562">
        <f>AL15</f>
        <v>5024793435.3500004</v>
      </c>
      <c r="E23" s="563"/>
      <c r="F23" s="564"/>
      <c r="G23" s="565">
        <f>AL16</f>
        <v>4371254612</v>
      </c>
      <c r="H23" s="566"/>
      <c r="I23" s="566"/>
      <c r="J23" s="566"/>
      <c r="K23" s="566"/>
      <c r="L23" s="566"/>
      <c r="M23" s="567"/>
      <c r="N23" s="562">
        <f>AL17</f>
        <v>8231450280</v>
      </c>
      <c r="O23" s="563"/>
      <c r="P23" s="563"/>
      <c r="Q23" s="563"/>
      <c r="R23" s="563"/>
      <c r="S23" s="564"/>
      <c r="T23" s="565">
        <f>AL18</f>
        <v>0</v>
      </c>
      <c r="U23" s="566"/>
      <c r="V23" s="566"/>
      <c r="W23" s="566"/>
      <c r="X23" s="567"/>
      <c r="Z23" s="52"/>
      <c r="AA23" s="52"/>
    </row>
    <row r="24" spans="2:44" ht="18.95" customHeight="1">
      <c r="B24" s="284" t="s">
        <v>26</v>
      </c>
      <c r="C24" s="284"/>
      <c r="D24" s="562">
        <f>AI15</f>
        <v>5024793435.3500004</v>
      </c>
      <c r="E24" s="563"/>
      <c r="F24" s="564"/>
      <c r="G24" s="565">
        <f>AI16</f>
        <v>4371254611.6700001</v>
      </c>
      <c r="H24" s="566"/>
      <c r="I24" s="566"/>
      <c r="J24" s="566"/>
      <c r="K24" s="566"/>
      <c r="L24" s="566"/>
      <c r="M24" s="567"/>
      <c r="N24" s="562">
        <f>AI17</f>
        <v>8228837975</v>
      </c>
      <c r="O24" s="563"/>
      <c r="P24" s="563"/>
      <c r="Q24" s="563"/>
      <c r="R24" s="563"/>
      <c r="S24" s="564"/>
      <c r="T24" s="565">
        <f>AI18</f>
        <v>0</v>
      </c>
      <c r="U24" s="566"/>
      <c r="V24" s="566"/>
      <c r="W24" s="566"/>
      <c r="X24" s="567"/>
      <c r="Y24" s="53"/>
    </row>
    <row r="25" spans="2:44" ht="19.7" customHeight="1">
      <c r="B25" s="281" t="s">
        <v>47</v>
      </c>
      <c r="C25" s="282"/>
      <c r="D25" s="282"/>
      <c r="E25" s="282"/>
      <c r="F25" s="282"/>
      <c r="G25" s="282"/>
      <c r="H25" s="282"/>
      <c r="I25" s="282"/>
      <c r="J25" s="282"/>
      <c r="K25" s="282"/>
      <c r="L25" s="282"/>
      <c r="M25" s="282"/>
      <c r="N25" s="282"/>
      <c r="O25" s="282"/>
      <c r="P25" s="282"/>
      <c r="Q25" s="282"/>
      <c r="R25" s="282"/>
      <c r="S25" s="282"/>
      <c r="T25" s="282"/>
      <c r="U25" s="282"/>
      <c r="V25" s="282"/>
      <c r="W25" s="282"/>
      <c r="X25" s="283"/>
    </row>
    <row r="26" spans="2:44" ht="25.5">
      <c r="B26" s="69" t="s">
        <v>27</v>
      </c>
      <c r="C26" s="69" t="s">
        <v>28</v>
      </c>
      <c r="D26" s="69" t="s">
        <v>29</v>
      </c>
      <c r="E26" s="72" t="s">
        <v>30</v>
      </c>
      <c r="F26" s="27"/>
      <c r="G26" s="27"/>
      <c r="H26" s="299"/>
      <c r="I26" s="299"/>
      <c r="J26" s="299"/>
      <c r="K26" s="299"/>
      <c r="L26" s="299"/>
      <c r="M26" s="299"/>
      <c r="N26" s="299"/>
      <c r="O26" s="299"/>
      <c r="P26" s="299"/>
      <c r="Q26" s="299"/>
      <c r="R26" s="299"/>
      <c r="S26" s="301"/>
      <c r="T26" s="301"/>
      <c r="U26" s="301"/>
      <c r="V26" s="301"/>
      <c r="W26" s="301"/>
      <c r="X26" s="302"/>
    </row>
    <row r="27" spans="2:44" ht="17.649999999999999" customHeight="1">
      <c r="B27" s="70" t="s">
        <v>31</v>
      </c>
      <c r="C27" s="365">
        <f>IF(ISERROR(D23/D24),0,$D$23/$D$24)</f>
        <v>1</v>
      </c>
      <c r="D27" s="365">
        <f>$E$18</f>
        <v>1</v>
      </c>
      <c r="E27" s="73">
        <f>$O$14</f>
        <v>1</v>
      </c>
      <c r="F27" s="28"/>
      <c r="G27" s="28"/>
      <c r="H27" s="300"/>
      <c r="I27" s="300"/>
      <c r="J27" s="303"/>
      <c r="K27" s="303"/>
      <c r="L27" s="5"/>
      <c r="M27" s="5"/>
      <c r="N27" s="300"/>
      <c r="O27" s="300"/>
      <c r="P27" s="300"/>
      <c r="Q27" s="300"/>
      <c r="R27" s="300"/>
      <c r="S27" s="304"/>
      <c r="T27" s="304"/>
      <c r="U27" s="304"/>
      <c r="V27" s="304"/>
      <c r="W27" s="304"/>
      <c r="X27" s="305"/>
    </row>
    <row r="28" spans="2:44" ht="17.649999999999999" customHeight="1">
      <c r="B28" s="70" t="s">
        <v>32</v>
      </c>
      <c r="C28" s="366"/>
      <c r="D28" s="366"/>
      <c r="E28" s="73">
        <f t="shared" ref="E28:E37" si="4">$O$14</f>
        <v>1</v>
      </c>
      <c r="F28" s="28"/>
      <c r="G28" s="28"/>
      <c r="H28" s="303"/>
      <c r="I28" s="303"/>
      <c r="J28" s="303"/>
      <c r="K28" s="303"/>
      <c r="L28" s="6"/>
      <c r="M28" s="5"/>
      <c r="N28" s="303"/>
      <c r="O28" s="303"/>
      <c r="P28" s="303"/>
      <c r="Q28" s="303"/>
      <c r="R28" s="303"/>
      <c r="S28" s="304"/>
      <c r="T28" s="304"/>
      <c r="U28" s="304"/>
      <c r="V28" s="304"/>
      <c r="W28" s="304"/>
      <c r="X28" s="305"/>
    </row>
    <row r="29" spans="2:44" ht="17.649999999999999" customHeight="1">
      <c r="B29" s="70" t="s">
        <v>33</v>
      </c>
      <c r="C29" s="367"/>
      <c r="D29" s="367"/>
      <c r="E29" s="73">
        <f t="shared" si="4"/>
        <v>1</v>
      </c>
      <c r="F29" s="28"/>
      <c r="G29" s="28"/>
      <c r="H29" s="303"/>
      <c r="I29" s="303"/>
      <c r="J29" s="303"/>
      <c r="K29" s="303"/>
      <c r="L29" s="6"/>
      <c r="M29" s="5"/>
      <c r="N29" s="303"/>
      <c r="O29" s="303"/>
      <c r="P29" s="303"/>
      <c r="Q29" s="303"/>
      <c r="R29" s="303"/>
      <c r="S29" s="304"/>
      <c r="T29" s="304"/>
      <c r="U29" s="304"/>
      <c r="V29" s="304"/>
      <c r="W29" s="304"/>
      <c r="X29" s="305"/>
    </row>
    <row r="30" spans="2:44" ht="17.649999999999999" customHeight="1">
      <c r="B30" s="70" t="s">
        <v>34</v>
      </c>
      <c r="C30" s="365">
        <f>IF(ISERROR(G23/G24),0,G23/G24)</f>
        <v>1.0000000000754932</v>
      </c>
      <c r="D30" s="365">
        <f t="shared" ref="D30:D36" si="5">$E$18</f>
        <v>1</v>
      </c>
      <c r="E30" s="73">
        <f t="shared" si="4"/>
        <v>1</v>
      </c>
      <c r="F30" s="28"/>
      <c r="G30" s="28"/>
      <c r="H30" s="303"/>
      <c r="I30" s="303"/>
      <c r="J30" s="303"/>
      <c r="K30" s="303"/>
      <c r="L30" s="6"/>
      <c r="M30" s="5"/>
      <c r="N30" s="303"/>
      <c r="O30" s="303"/>
      <c r="P30" s="303"/>
      <c r="Q30" s="303"/>
      <c r="R30" s="303"/>
      <c r="S30" s="304"/>
      <c r="T30" s="304"/>
      <c r="U30" s="304"/>
      <c r="V30" s="304"/>
      <c r="W30" s="304"/>
      <c r="X30" s="305"/>
    </row>
    <row r="31" spans="2:44" ht="17.649999999999999" customHeight="1">
      <c r="B31" s="70" t="s">
        <v>35</v>
      </c>
      <c r="C31" s="366"/>
      <c r="D31" s="366"/>
      <c r="E31" s="73">
        <f t="shared" si="4"/>
        <v>1</v>
      </c>
      <c r="F31" s="28"/>
      <c r="G31" s="28"/>
      <c r="H31" s="303"/>
      <c r="I31" s="303"/>
      <c r="J31" s="303"/>
      <c r="K31" s="303"/>
      <c r="L31" s="6"/>
      <c r="M31" s="5"/>
      <c r="N31" s="303"/>
      <c r="O31" s="303"/>
      <c r="P31" s="303"/>
      <c r="Q31" s="303"/>
      <c r="R31" s="303"/>
      <c r="S31" s="304"/>
      <c r="T31" s="304"/>
      <c r="U31" s="304"/>
      <c r="V31" s="304"/>
      <c r="W31" s="304"/>
      <c r="X31" s="305"/>
    </row>
    <row r="32" spans="2:44" ht="17.649999999999999" customHeight="1">
      <c r="B32" s="70" t="s">
        <v>36</v>
      </c>
      <c r="C32" s="367"/>
      <c r="D32" s="367"/>
      <c r="E32" s="73">
        <f t="shared" si="4"/>
        <v>1</v>
      </c>
      <c r="F32" s="28"/>
      <c r="G32" s="28"/>
      <c r="H32" s="303"/>
      <c r="I32" s="303"/>
      <c r="J32" s="303"/>
      <c r="K32" s="303"/>
      <c r="L32" s="6"/>
      <c r="M32" s="5"/>
      <c r="N32" s="303"/>
      <c r="O32" s="303"/>
      <c r="P32" s="303"/>
      <c r="Q32" s="303"/>
      <c r="R32" s="303"/>
      <c r="S32" s="304"/>
      <c r="T32" s="304"/>
      <c r="U32" s="304"/>
      <c r="V32" s="304"/>
      <c r="W32" s="304"/>
      <c r="X32" s="305"/>
    </row>
    <row r="33" spans="2:27" ht="17.649999999999999" customHeight="1">
      <c r="B33" s="70" t="s">
        <v>37</v>
      </c>
      <c r="C33" s="365" t="e">
        <f>IF(ISERROR(N23/N24),0,T23/T24)</f>
        <v>#DIV/0!</v>
      </c>
      <c r="D33" s="365">
        <f t="shared" si="5"/>
        <v>1</v>
      </c>
      <c r="E33" s="73">
        <f t="shared" si="4"/>
        <v>1</v>
      </c>
      <c r="F33" s="28"/>
      <c r="G33" s="28"/>
      <c r="H33" s="303"/>
      <c r="I33" s="303"/>
      <c r="J33" s="303"/>
      <c r="K33" s="303"/>
      <c r="L33" s="6"/>
      <c r="M33" s="5"/>
      <c r="N33" s="303"/>
      <c r="O33" s="303"/>
      <c r="P33" s="303"/>
      <c r="Q33" s="303"/>
      <c r="R33" s="303"/>
      <c r="S33" s="304"/>
      <c r="T33" s="304"/>
      <c r="U33" s="304"/>
      <c r="V33" s="304"/>
      <c r="W33" s="304"/>
      <c r="X33" s="305"/>
    </row>
    <row r="34" spans="2:27" ht="17.649999999999999" customHeight="1">
      <c r="B34" s="70" t="s">
        <v>38</v>
      </c>
      <c r="C34" s="366"/>
      <c r="D34" s="366"/>
      <c r="E34" s="73">
        <f t="shared" si="4"/>
        <v>1</v>
      </c>
      <c r="F34" s="28"/>
      <c r="G34" s="28"/>
      <c r="H34" s="303"/>
      <c r="I34" s="303"/>
      <c r="J34" s="303"/>
      <c r="K34" s="303"/>
      <c r="L34" s="6"/>
      <c r="M34" s="5"/>
      <c r="N34" s="303"/>
      <c r="O34" s="303"/>
      <c r="P34" s="303"/>
      <c r="Q34" s="303"/>
      <c r="R34" s="303"/>
      <c r="S34" s="304"/>
      <c r="T34" s="304"/>
      <c r="U34" s="304"/>
      <c r="V34" s="304"/>
      <c r="W34" s="304"/>
      <c r="X34" s="305"/>
    </row>
    <row r="35" spans="2:27" ht="17.649999999999999" customHeight="1">
      <c r="B35" s="70" t="s">
        <v>39</v>
      </c>
      <c r="C35" s="367"/>
      <c r="D35" s="367"/>
      <c r="E35" s="73">
        <f t="shared" si="4"/>
        <v>1</v>
      </c>
      <c r="F35" s="28"/>
      <c r="G35" s="28"/>
      <c r="H35" s="303"/>
      <c r="I35" s="303"/>
      <c r="J35" s="303"/>
      <c r="K35" s="303"/>
      <c r="L35" s="6"/>
      <c r="M35" s="5"/>
      <c r="N35" s="303"/>
      <c r="O35" s="303"/>
      <c r="P35" s="303"/>
      <c r="Q35" s="303"/>
      <c r="R35" s="303"/>
      <c r="S35" s="304"/>
      <c r="T35" s="304"/>
      <c r="U35" s="304"/>
      <c r="V35" s="304"/>
      <c r="W35" s="304"/>
      <c r="X35" s="305"/>
    </row>
    <row r="36" spans="2:27" ht="17.649999999999999" customHeight="1">
      <c r="B36" s="70" t="s">
        <v>40</v>
      </c>
      <c r="C36" s="365">
        <f>IF(ISERROR(T23/T24),0,T23/T24)</f>
        <v>0</v>
      </c>
      <c r="D36" s="365">
        <f t="shared" si="5"/>
        <v>1</v>
      </c>
      <c r="E36" s="73">
        <f t="shared" si="4"/>
        <v>1</v>
      </c>
      <c r="F36" s="28"/>
      <c r="G36" s="28"/>
      <c r="H36" s="303"/>
      <c r="I36" s="303"/>
      <c r="J36" s="303"/>
      <c r="K36" s="303"/>
      <c r="L36" s="6"/>
      <c r="M36" s="5"/>
      <c r="N36" s="303"/>
      <c r="O36" s="303"/>
      <c r="P36" s="303"/>
      <c r="Q36" s="303"/>
      <c r="R36" s="303"/>
      <c r="S36" s="304"/>
      <c r="T36" s="304"/>
      <c r="U36" s="304"/>
      <c r="V36" s="304"/>
      <c r="W36" s="304"/>
      <c r="X36" s="305"/>
    </row>
    <row r="37" spans="2:27" ht="17.649999999999999" customHeight="1">
      <c r="B37" s="70" t="s">
        <v>41</v>
      </c>
      <c r="C37" s="366"/>
      <c r="D37" s="366"/>
      <c r="E37" s="73">
        <f t="shared" si="4"/>
        <v>1</v>
      </c>
      <c r="F37" s="28"/>
      <c r="G37" s="28"/>
      <c r="H37" s="303"/>
      <c r="I37" s="303"/>
      <c r="J37" s="303"/>
      <c r="K37" s="303"/>
      <c r="L37" s="6"/>
      <c r="M37" s="5"/>
      <c r="N37" s="303"/>
      <c r="O37" s="303"/>
      <c r="P37" s="303"/>
      <c r="Q37" s="303"/>
      <c r="R37" s="303"/>
      <c r="S37" s="304"/>
      <c r="T37" s="304"/>
      <c r="U37" s="304"/>
      <c r="V37" s="304"/>
      <c r="W37" s="304"/>
      <c r="X37" s="305"/>
    </row>
    <row r="38" spans="2:27" ht="17.649999999999999" customHeight="1">
      <c r="B38" s="70" t="s">
        <v>42</v>
      </c>
      <c r="C38" s="367"/>
      <c r="D38" s="367"/>
      <c r="E38" s="73">
        <v>0</v>
      </c>
      <c r="F38" s="29"/>
      <c r="G38" s="29"/>
      <c r="H38" s="308"/>
      <c r="I38" s="308"/>
      <c r="J38" s="308"/>
      <c r="K38" s="308"/>
      <c r="L38" s="7"/>
      <c r="M38" s="8"/>
      <c r="N38" s="308"/>
      <c r="O38" s="308"/>
      <c r="P38" s="308"/>
      <c r="Q38" s="308"/>
      <c r="R38" s="308"/>
      <c r="S38" s="306"/>
      <c r="T38" s="306"/>
      <c r="U38" s="306"/>
      <c r="V38" s="306"/>
      <c r="W38" s="306"/>
      <c r="X38" s="307"/>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311" t="s">
        <v>50</v>
      </c>
      <c r="C40" s="312"/>
      <c r="D40" s="312"/>
      <c r="E40" s="312"/>
      <c r="F40" s="312"/>
      <c r="G40" s="312"/>
      <c r="H40" s="312"/>
      <c r="I40" s="312"/>
      <c r="J40" s="312"/>
      <c r="K40" s="312"/>
      <c r="L40" s="312"/>
      <c r="M40" s="312"/>
      <c r="N40" s="312"/>
      <c r="O40" s="312"/>
      <c r="P40" s="312"/>
      <c r="Q40" s="312"/>
      <c r="R40" s="312"/>
      <c r="S40" s="312"/>
      <c r="T40" s="312"/>
      <c r="U40" s="312"/>
      <c r="V40" s="312"/>
      <c r="W40" s="312"/>
      <c r="X40" s="313"/>
    </row>
    <row r="41" spans="2:27" ht="33" customHeight="1">
      <c r="B41" s="309"/>
      <c r="C41" s="309"/>
      <c r="D41" s="309"/>
      <c r="E41" s="309"/>
      <c r="F41" s="309"/>
      <c r="G41" s="309"/>
      <c r="H41" s="309"/>
      <c r="I41" s="309"/>
      <c r="J41" s="309"/>
      <c r="K41" s="309"/>
      <c r="L41" s="309"/>
      <c r="M41" s="309"/>
      <c r="N41" s="309"/>
      <c r="O41" s="309"/>
      <c r="P41" s="309"/>
      <c r="Q41" s="309"/>
      <c r="R41" s="309"/>
      <c r="S41" s="309"/>
      <c r="T41" s="309"/>
      <c r="U41" s="309"/>
      <c r="V41" s="309"/>
      <c r="W41" s="309"/>
      <c r="X41" s="309"/>
      <c r="Y41" s="54"/>
      <c r="Z41" s="55"/>
      <c r="AA41" s="55"/>
    </row>
    <row r="42" spans="2:27" ht="10.5" customHeight="1">
      <c r="B42" s="310"/>
      <c r="C42" s="299"/>
      <c r="D42" s="299"/>
      <c r="E42" s="299"/>
      <c r="F42" s="299"/>
      <c r="G42" s="299"/>
      <c r="H42" s="299"/>
      <c r="I42" s="299"/>
      <c r="J42" s="299"/>
      <c r="K42" s="299"/>
      <c r="L42" s="299"/>
      <c r="M42" s="299"/>
      <c r="N42" s="299"/>
      <c r="O42" s="299"/>
      <c r="P42" s="299"/>
      <c r="Q42" s="299"/>
      <c r="R42" s="299"/>
      <c r="S42" s="299"/>
      <c r="T42" s="299"/>
      <c r="U42" s="299"/>
      <c r="V42" s="299"/>
      <c r="W42" s="299"/>
      <c r="X42" s="302"/>
      <c r="Y42" s="56"/>
      <c r="Z42" s="57"/>
      <c r="AA42" s="58"/>
    </row>
    <row r="43" spans="2:27" ht="18" customHeight="1">
      <c r="B43" s="323" t="s">
        <v>43</v>
      </c>
      <c r="C43" s="324"/>
      <c r="D43" s="324"/>
      <c r="E43" s="324"/>
      <c r="F43" s="324"/>
      <c r="G43" s="324"/>
      <c r="H43" s="324"/>
      <c r="I43" s="324"/>
      <c r="J43" s="324"/>
      <c r="K43" s="324"/>
      <c r="L43" s="324"/>
      <c r="M43" s="324"/>
      <c r="N43" s="324"/>
      <c r="O43" s="324"/>
      <c r="P43" s="324"/>
      <c r="Q43" s="324"/>
      <c r="R43" s="324"/>
      <c r="S43" s="324"/>
      <c r="T43" s="324"/>
      <c r="U43" s="324"/>
      <c r="V43" s="324"/>
      <c r="W43" s="324"/>
      <c r="X43" s="325"/>
      <c r="Y43" s="56"/>
      <c r="Z43" s="57"/>
      <c r="AA43" s="58"/>
    </row>
    <row r="44" spans="2:27" ht="32.25" customHeight="1">
      <c r="B44" s="326"/>
      <c r="C44" s="327"/>
      <c r="D44" s="327"/>
      <c r="E44" s="327"/>
      <c r="F44" s="327"/>
      <c r="G44" s="327"/>
      <c r="H44" s="327"/>
      <c r="I44" s="327"/>
      <c r="J44" s="327"/>
      <c r="K44" s="327"/>
      <c r="L44" s="327"/>
      <c r="M44" s="327"/>
      <c r="N44" s="327"/>
      <c r="O44" s="327"/>
      <c r="P44" s="327"/>
      <c r="Q44" s="327"/>
      <c r="R44" s="327"/>
      <c r="S44" s="327"/>
      <c r="T44" s="327"/>
      <c r="U44" s="327"/>
      <c r="V44" s="327"/>
      <c r="W44" s="327"/>
      <c r="X44" s="328"/>
      <c r="Y44" s="56"/>
      <c r="Z44" s="57"/>
      <c r="AA44" s="58"/>
    </row>
    <row r="45" spans="2:27" ht="8.4499999999999993" customHeight="1">
      <c r="B45" s="30"/>
      <c r="C45" s="27"/>
      <c r="D45" s="27"/>
      <c r="E45" s="27"/>
      <c r="F45" s="27"/>
      <c r="G45" s="299"/>
      <c r="H45" s="299"/>
      <c r="I45" s="299"/>
      <c r="J45" s="299"/>
      <c r="K45" s="299"/>
      <c r="L45" s="299"/>
      <c r="M45" s="27"/>
      <c r="N45" s="27"/>
      <c r="O45" s="27"/>
      <c r="P45" s="27"/>
      <c r="Q45" s="27"/>
      <c r="R45" s="27"/>
      <c r="S45" s="27"/>
      <c r="T45" s="27"/>
      <c r="U45" s="27"/>
      <c r="V45" s="27"/>
      <c r="W45" s="27"/>
      <c r="X45" s="31"/>
      <c r="Y45" s="56"/>
      <c r="Z45" s="57"/>
      <c r="AA45" s="58"/>
    </row>
    <row r="46" spans="2:27" ht="12.75">
      <c r="B46" s="314" t="s">
        <v>44</v>
      </c>
      <c r="C46" s="315"/>
      <c r="D46" s="315"/>
      <c r="E46" s="315"/>
      <c r="F46" s="315"/>
      <c r="G46" s="315"/>
      <c r="H46" s="315"/>
      <c r="I46" s="28"/>
      <c r="J46" s="13" t="s">
        <v>45</v>
      </c>
      <c r="K46" s="28"/>
      <c r="L46" s="316"/>
      <c r="M46" s="317"/>
      <c r="N46" s="28"/>
      <c r="O46" s="5" t="s">
        <v>46</v>
      </c>
      <c r="P46" s="28"/>
      <c r="Q46" s="259"/>
      <c r="R46" s="260"/>
      <c r="S46" s="28"/>
      <c r="T46" s="28"/>
      <c r="U46" s="28"/>
      <c r="V46" s="28"/>
      <c r="W46" s="28"/>
      <c r="X46" s="33"/>
      <c r="Y46" s="56"/>
      <c r="Z46" s="57"/>
      <c r="AA46" s="58"/>
    </row>
    <row r="47" spans="2:27" ht="8.4499999999999993" customHeight="1">
      <c r="B47" s="34"/>
      <c r="C47" s="28"/>
      <c r="D47" s="28"/>
      <c r="E47" s="28"/>
      <c r="F47" s="28"/>
      <c r="G47" s="28"/>
      <c r="H47" s="28"/>
      <c r="I47" s="318"/>
      <c r="J47" s="318"/>
      <c r="K47" s="318"/>
      <c r="L47" s="318"/>
      <c r="M47" s="318"/>
      <c r="N47" s="318"/>
      <c r="O47" s="318"/>
      <c r="P47" s="318"/>
      <c r="Q47" s="318"/>
      <c r="R47" s="318"/>
      <c r="S47" s="318"/>
      <c r="T47" s="318"/>
      <c r="U47" s="318"/>
      <c r="V47" s="318"/>
      <c r="W47" s="318"/>
      <c r="X47" s="319"/>
      <c r="Y47" s="56"/>
      <c r="Z47" s="57"/>
      <c r="AA47" s="58"/>
    </row>
    <row r="48" spans="2:27" ht="35.25" customHeight="1">
      <c r="B48" s="320" t="s">
        <v>57</v>
      </c>
      <c r="C48" s="321"/>
      <c r="D48" s="321"/>
      <c r="E48" s="321"/>
      <c r="F48" s="321"/>
      <c r="G48" s="321"/>
      <c r="H48" s="321"/>
      <c r="I48" s="321"/>
      <c r="J48" s="321"/>
      <c r="K48" s="321"/>
      <c r="L48" s="321"/>
      <c r="M48" s="321"/>
      <c r="N48" s="321"/>
      <c r="O48" s="321"/>
      <c r="P48" s="321"/>
      <c r="Q48" s="321"/>
      <c r="R48" s="321"/>
      <c r="S48" s="321"/>
      <c r="T48" s="321"/>
      <c r="U48" s="321"/>
      <c r="V48" s="321"/>
      <c r="W48" s="321"/>
      <c r="X48" s="322"/>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303"/>
      <c r="H50" s="303"/>
      <c r="I50" s="303"/>
      <c r="J50" s="303"/>
      <c r="K50" s="303"/>
      <c r="L50" s="303"/>
      <c r="M50" s="303"/>
      <c r="N50" s="303"/>
      <c r="O50" s="303"/>
      <c r="P50" s="303"/>
      <c r="Q50" s="303"/>
      <c r="R50" s="303"/>
      <c r="S50" s="303"/>
      <c r="T50" s="303"/>
      <c r="U50" s="303"/>
      <c r="V50" s="303"/>
      <c r="W50" s="303"/>
      <c r="X50" s="303"/>
      <c r="Y50" s="56"/>
      <c r="Z50" s="57"/>
      <c r="AA50" s="58"/>
    </row>
  </sheetData>
  <sheetProtection selectLockedCells="1" selectUnlockedCells="1"/>
  <mergeCells count="221">
    <mergeCell ref="AR7:AR10"/>
    <mergeCell ref="AR11:AR14"/>
    <mergeCell ref="AR15:AR18"/>
    <mergeCell ref="AR19:AR22"/>
    <mergeCell ref="B46:H46"/>
    <mergeCell ref="L46:M46"/>
    <mergeCell ref="Q46:R46"/>
    <mergeCell ref="I47:X47"/>
    <mergeCell ref="B48:X48"/>
    <mergeCell ref="H36:I36"/>
    <mergeCell ref="J36:K36"/>
    <mergeCell ref="N36:O36"/>
    <mergeCell ref="P36:R36"/>
    <mergeCell ref="H37:I37"/>
    <mergeCell ref="J37:K37"/>
    <mergeCell ref="N37:O37"/>
    <mergeCell ref="P37:R37"/>
    <mergeCell ref="H34:I34"/>
    <mergeCell ref="J34:K34"/>
    <mergeCell ref="N34:O34"/>
    <mergeCell ref="P34:R34"/>
    <mergeCell ref="H35:I35"/>
    <mergeCell ref="J35:K35"/>
    <mergeCell ref="N35:O35"/>
    <mergeCell ref="H32:I32"/>
    <mergeCell ref="J32:K32"/>
    <mergeCell ref="N32:O32"/>
    <mergeCell ref="P32:R32"/>
    <mergeCell ref="H33:I33"/>
    <mergeCell ref="J33:K33"/>
    <mergeCell ref="N33:O33"/>
    <mergeCell ref="P33:R33"/>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C36:C38"/>
    <mergeCell ref="D36:D38"/>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P35:R35"/>
    <mergeCell ref="D23:F23"/>
    <mergeCell ref="G23:M23"/>
    <mergeCell ref="N23:S23"/>
    <mergeCell ref="T23:X23"/>
    <mergeCell ref="D24:F24"/>
    <mergeCell ref="G24:M24"/>
    <mergeCell ref="N24:S24"/>
    <mergeCell ref="T24:X24"/>
    <mergeCell ref="B25:X25"/>
    <mergeCell ref="AI22:AK22"/>
    <mergeCell ref="AL22:AO22"/>
    <mergeCell ref="AP22:AQ22"/>
    <mergeCell ref="B21:X21"/>
    <mergeCell ref="AD21:AH21"/>
    <mergeCell ref="AI21:AK21"/>
    <mergeCell ref="AL21:AO21"/>
    <mergeCell ref="AP21:AQ21"/>
    <mergeCell ref="B22:C22"/>
    <mergeCell ref="G22:I22"/>
    <mergeCell ref="K22:M22"/>
    <mergeCell ref="O22:P22"/>
    <mergeCell ref="Q22:S22"/>
    <mergeCell ref="AL16:AO16"/>
    <mergeCell ref="AP19:AQ19"/>
    <mergeCell ref="B20:L20"/>
    <mergeCell ref="M20:X20"/>
    <mergeCell ref="AD20:AH20"/>
    <mergeCell ref="AI20:AK20"/>
    <mergeCell ref="AL20:AO20"/>
    <mergeCell ref="AP20:AQ20"/>
    <mergeCell ref="AD18:AH18"/>
    <mergeCell ref="AI18:AK18"/>
    <mergeCell ref="AL18:AO18"/>
    <mergeCell ref="AP18:AQ18"/>
    <mergeCell ref="B19:L19"/>
    <mergeCell ref="M19:X19"/>
    <mergeCell ref="AB19:AC22"/>
    <mergeCell ref="AD19:AH19"/>
    <mergeCell ref="AI19:AK19"/>
    <mergeCell ref="AL19:AO19"/>
    <mergeCell ref="C18:D18"/>
    <mergeCell ref="E18:F18"/>
    <mergeCell ref="G18:L18"/>
    <mergeCell ref="M18:Q18"/>
    <mergeCell ref="R18:U18"/>
    <mergeCell ref="V18:X18"/>
    <mergeCell ref="AI14:AK14"/>
    <mergeCell ref="AL14:AO14"/>
    <mergeCell ref="AP14:AQ14"/>
    <mergeCell ref="B15:X15"/>
    <mergeCell ref="AB15:AC18"/>
    <mergeCell ref="AD15:AH15"/>
    <mergeCell ref="AI15:AK15"/>
    <mergeCell ref="AL15:AO15"/>
    <mergeCell ref="AP15:AQ15"/>
    <mergeCell ref="B16:B17"/>
    <mergeCell ref="C16:D17"/>
    <mergeCell ref="AP16:AQ16"/>
    <mergeCell ref="M17:Q17"/>
    <mergeCell ref="R17:U17"/>
    <mergeCell ref="V17:X17"/>
    <mergeCell ref="AD17:AH17"/>
    <mergeCell ref="AI17:AK17"/>
    <mergeCell ref="AL17:AO17"/>
    <mergeCell ref="AP17:AQ17"/>
    <mergeCell ref="E16:F17"/>
    <mergeCell ref="G16:L17"/>
    <mergeCell ref="M16:X16"/>
    <mergeCell ref="AD16:AH16"/>
    <mergeCell ref="AI16:AK16"/>
    <mergeCell ref="AI11:AK11"/>
    <mergeCell ref="AL11:AO11"/>
    <mergeCell ref="AP11:AQ11"/>
    <mergeCell ref="B12:F13"/>
    <mergeCell ref="G12:J13"/>
    <mergeCell ref="K12:N13"/>
    <mergeCell ref="O12:X12"/>
    <mergeCell ref="AD12:AH12"/>
    <mergeCell ref="AI12:AK12"/>
    <mergeCell ref="AL12:AO12"/>
    <mergeCell ref="AP12:AQ12"/>
    <mergeCell ref="O13:R13"/>
    <mergeCell ref="S13:U13"/>
    <mergeCell ref="V13:X13"/>
    <mergeCell ref="AD13:AH13"/>
    <mergeCell ref="AI13:AK13"/>
    <mergeCell ref="AL13:AO13"/>
    <mergeCell ref="AP13:AQ13"/>
    <mergeCell ref="AP7:AQ7"/>
    <mergeCell ref="AD8:AH8"/>
    <mergeCell ref="AI8:AK8"/>
    <mergeCell ref="AL8:AO8"/>
    <mergeCell ref="AP8:AQ8"/>
    <mergeCell ref="B9:X9"/>
    <mergeCell ref="AD9:AH9"/>
    <mergeCell ref="AI9:AK9"/>
    <mergeCell ref="AL9:AO9"/>
    <mergeCell ref="AP9:AQ9"/>
    <mergeCell ref="B7:F8"/>
    <mergeCell ref="G7:X8"/>
    <mergeCell ref="AB7:AC10"/>
    <mergeCell ref="AD7:AH7"/>
    <mergeCell ref="AI7:AK7"/>
    <mergeCell ref="AL7:AO7"/>
    <mergeCell ref="B10:X10"/>
    <mergeCell ref="AD10:AH10"/>
    <mergeCell ref="AI10:AK10"/>
    <mergeCell ref="AL10:AO10"/>
    <mergeCell ref="AP10:AQ10"/>
    <mergeCell ref="AI5:AK6"/>
    <mergeCell ref="AL5:AO6"/>
    <mergeCell ref="AP5:AQ6"/>
    <mergeCell ref="B6:X6"/>
    <mergeCell ref="B1:T1"/>
    <mergeCell ref="U1:X4"/>
    <mergeCell ref="B2:T4"/>
    <mergeCell ref="C5:D5"/>
    <mergeCell ref="E5:G5"/>
    <mergeCell ref="H5:J5"/>
    <mergeCell ref="K5:N5"/>
    <mergeCell ref="O5:R5"/>
    <mergeCell ref="S5:V5"/>
    <mergeCell ref="AB3:AR4"/>
    <mergeCell ref="AR5:AR6"/>
    <mergeCell ref="AB1:AR1"/>
    <mergeCell ref="C27:C29"/>
    <mergeCell ref="D27:D29"/>
    <mergeCell ref="C30:C32"/>
    <mergeCell ref="D30:D32"/>
    <mergeCell ref="C33:C35"/>
    <mergeCell ref="D33:D35"/>
    <mergeCell ref="W5:X5"/>
    <mergeCell ref="AB5:AC6"/>
    <mergeCell ref="AD5:AH6"/>
    <mergeCell ref="B11:X11"/>
    <mergeCell ref="AB11:AC14"/>
    <mergeCell ref="AD11:AH11"/>
    <mergeCell ref="B14:F14"/>
    <mergeCell ref="G14:J14"/>
    <mergeCell ref="K14:N14"/>
    <mergeCell ref="O14:R14"/>
    <mergeCell ref="S14:U14"/>
    <mergeCell ref="V14:X14"/>
    <mergeCell ref="AD14:AH14"/>
    <mergeCell ref="T22:U22"/>
    <mergeCell ref="V22:W22"/>
    <mergeCell ref="AD22:AH22"/>
    <mergeCell ref="B24:C24"/>
    <mergeCell ref="B23:C23"/>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Hoja1!$A$3:$A$24</xm:f>
          </x14:formula1>
          <xm:sqref>G7:X8</xm:sqref>
        </x14:dataValidation>
        <x14:dataValidation type="list" allowBlank="1" showInputMessage="1" showErrorMessage="1">
          <x14:formula1>
            <xm:f>Hoja1!$F$3:$F$8</xm:f>
          </x14:formula1>
          <xm:sqref>C18:D18</xm:sqref>
        </x14:dataValidation>
        <x14:dataValidation type="list" allowBlank="1" showInputMessage="1" showErrorMessage="1">
          <x14:formula1>
            <xm:f>Hoja1!$D$3:$D$13</xm:f>
          </x14:formula1>
          <xm:sqref>G14:J14</xm:sqref>
        </x14:dataValidation>
      </x14:dataValidations>
    </ext>
  </extLs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tabColor theme="9" tint="0.79998168889431442"/>
    <pageSetUpPr fitToPage="1"/>
  </sheetPr>
  <dimension ref="B1:AW50"/>
  <sheetViews>
    <sheetView zoomScale="80" zoomScaleNormal="80" zoomScaleSheetLayoutView="100" workbookViewId="0">
      <selection activeCell="O14" sqref="O14:R14"/>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43" width="4.625" style="46"/>
    <col min="44" max="44" width="8.5" style="23" customWidth="1"/>
    <col min="45" max="48" width="4.625" style="23"/>
    <col min="49" max="49" width="11.875" style="23" bestFit="1" customWidth="1"/>
    <col min="50" max="16384" width="4.625" style="23"/>
  </cols>
  <sheetData>
    <row r="1" spans="2:49" ht="20.25" customHeight="1">
      <c r="B1" s="344" t="s">
        <v>72</v>
      </c>
      <c r="C1" s="345"/>
      <c r="D1" s="345"/>
      <c r="E1" s="345"/>
      <c r="F1" s="345"/>
      <c r="G1" s="345"/>
      <c r="H1" s="345"/>
      <c r="I1" s="345"/>
      <c r="J1" s="345"/>
      <c r="K1" s="345"/>
      <c r="L1" s="345"/>
      <c r="M1" s="345"/>
      <c r="N1" s="345"/>
      <c r="O1" s="345"/>
      <c r="P1" s="345"/>
      <c r="Q1" s="345"/>
      <c r="R1" s="345"/>
      <c r="S1" s="345"/>
      <c r="T1" s="346"/>
      <c r="U1" s="356"/>
      <c r="V1" s="357"/>
      <c r="W1" s="357"/>
      <c r="X1" s="358"/>
      <c r="AB1" s="383" t="s">
        <v>374</v>
      </c>
      <c r="AC1" s="383"/>
      <c r="AD1" s="383"/>
      <c r="AE1" s="383"/>
      <c r="AF1" s="383"/>
      <c r="AG1" s="383"/>
      <c r="AH1" s="383"/>
      <c r="AI1" s="383"/>
      <c r="AJ1" s="383"/>
      <c r="AK1" s="383"/>
      <c r="AL1" s="383"/>
      <c r="AM1" s="383"/>
      <c r="AN1" s="383"/>
      <c r="AO1" s="383"/>
      <c r="AP1" s="383"/>
      <c r="AQ1" s="383"/>
      <c r="AR1" s="383"/>
    </row>
    <row r="2" spans="2:49" ht="13.5" customHeight="1">
      <c r="B2" s="347" t="s">
        <v>75</v>
      </c>
      <c r="C2" s="348"/>
      <c r="D2" s="348"/>
      <c r="E2" s="348"/>
      <c r="F2" s="348"/>
      <c r="G2" s="348"/>
      <c r="H2" s="348"/>
      <c r="I2" s="348"/>
      <c r="J2" s="348"/>
      <c r="K2" s="348"/>
      <c r="L2" s="348"/>
      <c r="M2" s="348"/>
      <c r="N2" s="348"/>
      <c r="O2" s="348"/>
      <c r="P2" s="348"/>
      <c r="Q2" s="348"/>
      <c r="R2" s="348"/>
      <c r="S2" s="348"/>
      <c r="T2" s="349"/>
      <c r="U2" s="359"/>
      <c r="V2" s="360"/>
      <c r="W2" s="360"/>
      <c r="X2" s="361"/>
    </row>
    <row r="3" spans="2:49" ht="13.5" customHeight="1">
      <c r="B3" s="350"/>
      <c r="C3" s="351"/>
      <c r="D3" s="351"/>
      <c r="E3" s="351"/>
      <c r="F3" s="351"/>
      <c r="G3" s="351"/>
      <c r="H3" s="351"/>
      <c r="I3" s="351"/>
      <c r="J3" s="351"/>
      <c r="K3" s="351"/>
      <c r="L3" s="351"/>
      <c r="M3" s="351"/>
      <c r="N3" s="351"/>
      <c r="O3" s="351"/>
      <c r="P3" s="351"/>
      <c r="Q3" s="351"/>
      <c r="R3" s="351"/>
      <c r="S3" s="351"/>
      <c r="T3" s="352"/>
      <c r="U3" s="359"/>
      <c r="V3" s="360"/>
      <c r="W3" s="360"/>
      <c r="X3" s="361"/>
      <c r="AB3" s="372" t="s">
        <v>443</v>
      </c>
      <c r="AC3" s="372"/>
      <c r="AD3" s="372"/>
      <c r="AE3" s="372"/>
      <c r="AF3" s="372"/>
      <c r="AG3" s="372"/>
      <c r="AH3" s="372"/>
      <c r="AI3" s="372"/>
      <c r="AJ3" s="372"/>
      <c r="AK3" s="372"/>
      <c r="AL3" s="372"/>
      <c r="AM3" s="372"/>
      <c r="AN3" s="372"/>
      <c r="AO3" s="372"/>
      <c r="AP3" s="372"/>
      <c r="AQ3" s="372"/>
      <c r="AR3" s="372"/>
    </row>
    <row r="4" spans="2:49" ht="13.5" customHeight="1">
      <c r="B4" s="353"/>
      <c r="C4" s="354"/>
      <c r="D4" s="354"/>
      <c r="E4" s="354"/>
      <c r="F4" s="354"/>
      <c r="G4" s="354"/>
      <c r="H4" s="354"/>
      <c r="I4" s="354"/>
      <c r="J4" s="354"/>
      <c r="K4" s="354"/>
      <c r="L4" s="354"/>
      <c r="M4" s="354"/>
      <c r="N4" s="354"/>
      <c r="O4" s="354"/>
      <c r="P4" s="354"/>
      <c r="Q4" s="354"/>
      <c r="R4" s="354"/>
      <c r="S4" s="354"/>
      <c r="T4" s="355"/>
      <c r="U4" s="362"/>
      <c r="V4" s="363"/>
      <c r="W4" s="363"/>
      <c r="X4" s="364"/>
      <c r="AB4" s="372"/>
      <c r="AC4" s="372"/>
      <c r="AD4" s="372"/>
      <c r="AE4" s="372"/>
      <c r="AF4" s="372"/>
      <c r="AG4" s="372"/>
      <c r="AH4" s="372"/>
      <c r="AI4" s="372"/>
      <c r="AJ4" s="372"/>
      <c r="AK4" s="372"/>
      <c r="AL4" s="372"/>
      <c r="AM4" s="372"/>
      <c r="AN4" s="372"/>
      <c r="AO4" s="372"/>
      <c r="AP4" s="372"/>
      <c r="AQ4" s="372"/>
      <c r="AR4" s="372"/>
    </row>
    <row r="5" spans="2:49" s="41" customFormat="1" ht="14.25" customHeight="1">
      <c r="B5" s="42" t="s">
        <v>0</v>
      </c>
      <c r="C5" s="336" t="s">
        <v>444</v>
      </c>
      <c r="D5" s="336"/>
      <c r="E5" s="337" t="s">
        <v>1</v>
      </c>
      <c r="F5" s="337"/>
      <c r="G5" s="337"/>
      <c r="H5" s="338" t="s">
        <v>441</v>
      </c>
      <c r="I5" s="338"/>
      <c r="J5" s="338"/>
      <c r="K5" s="337" t="s">
        <v>2</v>
      </c>
      <c r="L5" s="337"/>
      <c r="M5" s="337"/>
      <c r="N5" s="337"/>
      <c r="O5" s="336" t="s">
        <v>442</v>
      </c>
      <c r="P5" s="336"/>
      <c r="Q5" s="336"/>
      <c r="R5" s="336"/>
      <c r="S5" s="339" t="s">
        <v>3</v>
      </c>
      <c r="T5" s="340"/>
      <c r="U5" s="340"/>
      <c r="V5" s="341"/>
      <c r="W5" s="342" t="s">
        <v>120</v>
      </c>
      <c r="X5" s="343"/>
      <c r="Y5" s="47"/>
      <c r="Z5" s="48"/>
      <c r="AA5" s="48"/>
      <c r="AB5" s="380" t="s">
        <v>143</v>
      </c>
      <c r="AC5" s="380"/>
      <c r="AD5" s="380" t="s">
        <v>144</v>
      </c>
      <c r="AE5" s="380"/>
      <c r="AF5" s="380"/>
      <c r="AG5" s="380"/>
      <c r="AH5" s="380"/>
      <c r="AI5" s="380" t="s">
        <v>145</v>
      </c>
      <c r="AJ5" s="380"/>
      <c r="AK5" s="380"/>
      <c r="AL5" s="380" t="s">
        <v>146</v>
      </c>
      <c r="AM5" s="380"/>
      <c r="AN5" s="380"/>
      <c r="AO5" s="380"/>
      <c r="AP5" s="372" t="s">
        <v>149</v>
      </c>
      <c r="AQ5" s="372"/>
      <c r="AR5" s="373" t="s">
        <v>150</v>
      </c>
    </row>
    <row r="6" spans="2:49" ht="9" customHeight="1">
      <c r="B6" s="275"/>
      <c r="C6" s="275"/>
      <c r="D6" s="275"/>
      <c r="E6" s="275"/>
      <c r="F6" s="275"/>
      <c r="G6" s="275"/>
      <c r="H6" s="275"/>
      <c r="I6" s="275"/>
      <c r="J6" s="275"/>
      <c r="K6" s="275"/>
      <c r="L6" s="275"/>
      <c r="M6" s="275"/>
      <c r="N6" s="275"/>
      <c r="O6" s="275"/>
      <c r="P6" s="275"/>
      <c r="Q6" s="275"/>
      <c r="R6" s="275"/>
      <c r="S6" s="275"/>
      <c r="T6" s="275"/>
      <c r="U6" s="275"/>
      <c r="V6" s="275"/>
      <c r="W6" s="275"/>
      <c r="X6" s="275"/>
      <c r="AB6" s="380"/>
      <c r="AC6" s="380"/>
      <c r="AD6" s="380"/>
      <c r="AE6" s="380"/>
      <c r="AF6" s="380"/>
      <c r="AG6" s="380"/>
      <c r="AH6" s="380"/>
      <c r="AI6" s="380"/>
      <c r="AJ6" s="380"/>
      <c r="AK6" s="380"/>
      <c r="AL6" s="380"/>
      <c r="AM6" s="380"/>
      <c r="AN6" s="380"/>
      <c r="AO6" s="380"/>
      <c r="AP6" s="372"/>
      <c r="AQ6" s="372"/>
      <c r="AR6" s="373"/>
    </row>
    <row r="7" spans="2:49" ht="14.25" customHeight="1">
      <c r="B7" s="287" t="s">
        <v>76</v>
      </c>
      <c r="C7" s="288"/>
      <c r="D7" s="288"/>
      <c r="E7" s="288"/>
      <c r="F7" s="289"/>
      <c r="G7" s="293" t="s">
        <v>84</v>
      </c>
      <c r="H7" s="294"/>
      <c r="I7" s="294"/>
      <c r="J7" s="294"/>
      <c r="K7" s="294"/>
      <c r="L7" s="294"/>
      <c r="M7" s="294"/>
      <c r="N7" s="294"/>
      <c r="O7" s="294"/>
      <c r="P7" s="294"/>
      <c r="Q7" s="294"/>
      <c r="R7" s="294"/>
      <c r="S7" s="294"/>
      <c r="T7" s="294"/>
      <c r="U7" s="294"/>
      <c r="V7" s="294"/>
      <c r="W7" s="294"/>
      <c r="X7" s="295"/>
      <c r="AB7" s="375">
        <v>2029</v>
      </c>
      <c r="AC7" s="375"/>
      <c r="AD7" s="376" t="s">
        <v>445</v>
      </c>
      <c r="AE7" s="376"/>
      <c r="AF7" s="376"/>
      <c r="AG7" s="376"/>
      <c r="AH7" s="376"/>
      <c r="AI7" s="557">
        <v>39703600</v>
      </c>
      <c r="AJ7" s="557"/>
      <c r="AK7" s="557"/>
      <c r="AL7" s="557">
        <v>6377699</v>
      </c>
      <c r="AM7" s="557"/>
      <c r="AN7" s="557"/>
      <c r="AO7" s="557"/>
      <c r="AP7" s="379">
        <f t="shared" ref="AP7:AP10" si="0">AL7/AI7</f>
        <v>0.16063276377960689</v>
      </c>
      <c r="AQ7" s="379"/>
      <c r="AR7" s="384">
        <f>SUM(AP7:AQ10)/4</f>
        <v>0.280006705941023</v>
      </c>
    </row>
    <row r="8" spans="2:49" ht="14.25" customHeight="1">
      <c r="B8" s="290"/>
      <c r="C8" s="291"/>
      <c r="D8" s="291"/>
      <c r="E8" s="291"/>
      <c r="F8" s="292"/>
      <c r="G8" s="296"/>
      <c r="H8" s="297"/>
      <c r="I8" s="297"/>
      <c r="J8" s="297"/>
      <c r="K8" s="297"/>
      <c r="L8" s="297"/>
      <c r="M8" s="297"/>
      <c r="N8" s="297"/>
      <c r="O8" s="297"/>
      <c r="P8" s="297"/>
      <c r="Q8" s="297"/>
      <c r="R8" s="297"/>
      <c r="S8" s="297"/>
      <c r="T8" s="297"/>
      <c r="U8" s="297"/>
      <c r="V8" s="297"/>
      <c r="W8" s="297"/>
      <c r="X8" s="298"/>
      <c r="AB8" s="375"/>
      <c r="AC8" s="375"/>
      <c r="AD8" s="376" t="s">
        <v>446</v>
      </c>
      <c r="AE8" s="376"/>
      <c r="AF8" s="376"/>
      <c r="AG8" s="376"/>
      <c r="AH8" s="376"/>
      <c r="AI8" s="557">
        <v>59555400</v>
      </c>
      <c r="AJ8" s="557"/>
      <c r="AK8" s="557"/>
      <c r="AL8" s="557">
        <v>14355118</v>
      </c>
      <c r="AM8" s="557"/>
      <c r="AN8" s="557"/>
      <c r="AO8" s="557"/>
      <c r="AP8" s="379">
        <f t="shared" si="0"/>
        <v>0.24103805868149655</v>
      </c>
      <c r="AQ8" s="379"/>
      <c r="AR8" s="384"/>
    </row>
    <row r="9" spans="2:49" ht="19.149999999999999" customHeight="1">
      <c r="B9" s="281" t="s">
        <v>49</v>
      </c>
      <c r="C9" s="282"/>
      <c r="D9" s="282"/>
      <c r="E9" s="282"/>
      <c r="F9" s="282"/>
      <c r="G9" s="282"/>
      <c r="H9" s="282"/>
      <c r="I9" s="282"/>
      <c r="J9" s="282"/>
      <c r="K9" s="282"/>
      <c r="L9" s="282"/>
      <c r="M9" s="282"/>
      <c r="N9" s="282"/>
      <c r="O9" s="282"/>
      <c r="P9" s="282"/>
      <c r="Q9" s="282"/>
      <c r="R9" s="282"/>
      <c r="S9" s="282"/>
      <c r="T9" s="282"/>
      <c r="U9" s="282"/>
      <c r="V9" s="282"/>
      <c r="W9" s="282"/>
      <c r="X9" s="283"/>
      <c r="AB9" s="375"/>
      <c r="AC9" s="375"/>
      <c r="AD9" s="376" t="s">
        <v>447</v>
      </c>
      <c r="AE9" s="376"/>
      <c r="AF9" s="376"/>
      <c r="AG9" s="376"/>
      <c r="AH9" s="376"/>
      <c r="AI9" s="557">
        <v>59555400</v>
      </c>
      <c r="AJ9" s="557"/>
      <c r="AK9" s="557"/>
      <c r="AL9" s="557">
        <v>17078958</v>
      </c>
      <c r="AM9" s="557"/>
      <c r="AN9" s="557"/>
      <c r="AO9" s="557"/>
      <c r="AP9" s="379">
        <f t="shared" si="0"/>
        <v>0.28677429754480704</v>
      </c>
      <c r="AQ9" s="379"/>
      <c r="AR9" s="384"/>
    </row>
    <row r="10" spans="2:49" ht="15" customHeight="1">
      <c r="B10" s="268" t="s">
        <v>4</v>
      </c>
      <c r="C10" s="269"/>
      <c r="D10" s="269"/>
      <c r="E10" s="269"/>
      <c r="F10" s="269"/>
      <c r="G10" s="269"/>
      <c r="H10" s="269"/>
      <c r="I10" s="269"/>
      <c r="J10" s="269"/>
      <c r="K10" s="269"/>
      <c r="L10" s="269"/>
      <c r="M10" s="269"/>
      <c r="N10" s="269"/>
      <c r="O10" s="269"/>
      <c r="P10" s="269"/>
      <c r="Q10" s="269"/>
      <c r="R10" s="269"/>
      <c r="S10" s="269"/>
      <c r="T10" s="269"/>
      <c r="U10" s="269"/>
      <c r="V10" s="269"/>
      <c r="W10" s="269"/>
      <c r="X10" s="269"/>
      <c r="AB10" s="375"/>
      <c r="AC10" s="375"/>
      <c r="AD10" s="376" t="s">
        <v>448</v>
      </c>
      <c r="AE10" s="376"/>
      <c r="AF10" s="376"/>
      <c r="AG10" s="376"/>
      <c r="AH10" s="376"/>
      <c r="AI10" s="557">
        <v>59555400</v>
      </c>
      <c r="AJ10" s="557"/>
      <c r="AK10" s="557"/>
      <c r="AL10" s="557">
        <v>25703021</v>
      </c>
      <c r="AM10" s="557"/>
      <c r="AN10" s="557"/>
      <c r="AO10" s="557"/>
      <c r="AP10" s="379">
        <f t="shared" si="0"/>
        <v>0.43158170375818145</v>
      </c>
      <c r="AQ10" s="379"/>
      <c r="AR10" s="384"/>
    </row>
    <row r="11" spans="2:49" ht="38.25" customHeight="1">
      <c r="B11" s="280" t="s">
        <v>163</v>
      </c>
      <c r="C11" s="280"/>
      <c r="D11" s="280"/>
      <c r="E11" s="280"/>
      <c r="F11" s="280"/>
      <c r="G11" s="280"/>
      <c r="H11" s="280"/>
      <c r="I11" s="280"/>
      <c r="J11" s="280"/>
      <c r="K11" s="280"/>
      <c r="L11" s="280"/>
      <c r="M11" s="280"/>
      <c r="N11" s="280"/>
      <c r="O11" s="280"/>
      <c r="P11" s="280"/>
      <c r="Q11" s="280"/>
      <c r="R11" s="280"/>
      <c r="S11" s="280"/>
      <c r="T11" s="280"/>
      <c r="U11" s="280"/>
      <c r="V11" s="280"/>
      <c r="W11" s="280"/>
      <c r="X11" s="280"/>
      <c r="AB11" s="374">
        <v>2020</v>
      </c>
      <c r="AC11" s="374"/>
      <c r="AD11" s="377" t="s">
        <v>131</v>
      </c>
      <c r="AE11" s="377"/>
      <c r="AF11" s="377"/>
      <c r="AG11" s="377"/>
      <c r="AH11" s="377"/>
      <c r="AI11" s="561">
        <v>37080000</v>
      </c>
      <c r="AJ11" s="561"/>
      <c r="AK11" s="561"/>
      <c r="AL11" s="561">
        <v>8429684</v>
      </c>
      <c r="AM11" s="561"/>
      <c r="AN11" s="561"/>
      <c r="AO11" s="561"/>
      <c r="AP11" s="382">
        <f>AL11/AI11</f>
        <v>0.22733775620280475</v>
      </c>
      <c r="AQ11" s="382"/>
      <c r="AR11" s="385">
        <f>SUM(AP11:AQ14)/4</f>
        <v>0.21609156362960938</v>
      </c>
    </row>
    <row r="12" spans="2:49" ht="12.75">
      <c r="B12" s="262" t="s">
        <v>56</v>
      </c>
      <c r="C12" s="263"/>
      <c r="D12" s="263"/>
      <c r="E12" s="263"/>
      <c r="F12" s="264"/>
      <c r="G12" s="262" t="s">
        <v>48</v>
      </c>
      <c r="H12" s="263"/>
      <c r="I12" s="263"/>
      <c r="J12" s="264"/>
      <c r="K12" s="262" t="s">
        <v>5</v>
      </c>
      <c r="L12" s="263"/>
      <c r="M12" s="263"/>
      <c r="N12" s="264"/>
      <c r="O12" s="268" t="s">
        <v>6</v>
      </c>
      <c r="P12" s="269"/>
      <c r="Q12" s="269"/>
      <c r="R12" s="269"/>
      <c r="S12" s="269"/>
      <c r="T12" s="269"/>
      <c r="U12" s="269"/>
      <c r="V12" s="269"/>
      <c r="W12" s="269"/>
      <c r="X12" s="270"/>
      <c r="Y12" s="49"/>
      <c r="Z12" s="50"/>
      <c r="AA12" s="50"/>
      <c r="AB12" s="374"/>
      <c r="AC12" s="374"/>
      <c r="AD12" s="377" t="s">
        <v>132</v>
      </c>
      <c r="AE12" s="377"/>
      <c r="AF12" s="377"/>
      <c r="AG12" s="377"/>
      <c r="AH12" s="377"/>
      <c r="AI12" s="561">
        <v>55620000</v>
      </c>
      <c r="AJ12" s="561"/>
      <c r="AK12" s="561"/>
      <c r="AL12" s="561">
        <v>16269550</v>
      </c>
      <c r="AM12" s="561"/>
      <c r="AN12" s="561"/>
      <c r="AO12" s="561"/>
      <c r="AP12" s="382">
        <f t="shared" ref="AP12:AP22" si="1">AL12/AI12</f>
        <v>0.29251258540093489</v>
      </c>
      <c r="AQ12" s="382"/>
      <c r="AR12" s="385"/>
    </row>
    <row r="13" spans="2:49" ht="25.5" customHeight="1">
      <c r="B13" s="265"/>
      <c r="C13" s="266"/>
      <c r="D13" s="266"/>
      <c r="E13" s="266"/>
      <c r="F13" s="267"/>
      <c r="G13" s="265"/>
      <c r="H13" s="266"/>
      <c r="I13" s="266"/>
      <c r="J13" s="267"/>
      <c r="K13" s="265"/>
      <c r="L13" s="266"/>
      <c r="M13" s="266"/>
      <c r="N13" s="267"/>
      <c r="O13" s="268" t="s">
        <v>55</v>
      </c>
      <c r="P13" s="269"/>
      <c r="Q13" s="269"/>
      <c r="R13" s="270"/>
      <c r="S13" s="268" t="s">
        <v>54</v>
      </c>
      <c r="T13" s="269"/>
      <c r="U13" s="270"/>
      <c r="V13" s="268" t="s">
        <v>53</v>
      </c>
      <c r="W13" s="269"/>
      <c r="X13" s="270"/>
      <c r="Y13" s="49"/>
      <c r="Z13" s="50"/>
      <c r="AA13" s="50"/>
      <c r="AB13" s="374"/>
      <c r="AC13" s="374"/>
      <c r="AD13" s="377" t="s">
        <v>133</v>
      </c>
      <c r="AE13" s="377"/>
      <c r="AF13" s="377"/>
      <c r="AG13" s="377"/>
      <c r="AH13" s="377"/>
      <c r="AI13" s="561">
        <v>59555400</v>
      </c>
      <c r="AJ13" s="561"/>
      <c r="AK13" s="561"/>
      <c r="AL13" s="561">
        <v>8920710</v>
      </c>
      <c r="AM13" s="561"/>
      <c r="AN13" s="561"/>
      <c r="AO13" s="561"/>
      <c r="AP13" s="382">
        <f t="shared" si="1"/>
        <v>0.14978843228321864</v>
      </c>
      <c r="AQ13" s="382"/>
      <c r="AR13" s="385"/>
    </row>
    <row r="14" spans="2:49" ht="29.25" customHeight="1">
      <c r="B14" s="276"/>
      <c r="C14" s="276"/>
      <c r="D14" s="276"/>
      <c r="E14" s="276"/>
      <c r="F14" s="276"/>
      <c r="G14" s="261"/>
      <c r="H14" s="261"/>
      <c r="I14" s="261"/>
      <c r="J14" s="261"/>
      <c r="K14" s="261"/>
      <c r="L14" s="261"/>
      <c r="M14" s="261"/>
      <c r="N14" s="261"/>
      <c r="O14" s="277">
        <v>1</v>
      </c>
      <c r="P14" s="278"/>
      <c r="Q14" s="278"/>
      <c r="R14" s="279"/>
      <c r="S14" s="329">
        <v>44561</v>
      </c>
      <c r="T14" s="330"/>
      <c r="U14" s="331"/>
      <c r="V14" s="332">
        <v>2021</v>
      </c>
      <c r="W14" s="332"/>
      <c r="X14" s="332"/>
      <c r="AB14" s="374"/>
      <c r="AC14" s="374"/>
      <c r="AD14" s="377" t="s">
        <v>134</v>
      </c>
      <c r="AE14" s="377"/>
      <c r="AF14" s="377"/>
      <c r="AG14" s="377"/>
      <c r="AH14" s="377"/>
      <c r="AI14" s="561">
        <v>59555400</v>
      </c>
      <c r="AJ14" s="561"/>
      <c r="AK14" s="561"/>
      <c r="AL14" s="561">
        <v>11597073</v>
      </c>
      <c r="AM14" s="561"/>
      <c r="AN14" s="561"/>
      <c r="AO14" s="561"/>
      <c r="AP14" s="382">
        <f t="shared" si="1"/>
        <v>0.19472748063147927</v>
      </c>
      <c r="AQ14" s="382"/>
      <c r="AR14" s="385"/>
    </row>
    <row r="15" spans="2:49" ht="18" customHeight="1">
      <c r="B15" s="281" t="s">
        <v>7</v>
      </c>
      <c r="C15" s="282"/>
      <c r="D15" s="282"/>
      <c r="E15" s="282"/>
      <c r="F15" s="282"/>
      <c r="G15" s="282"/>
      <c r="H15" s="282"/>
      <c r="I15" s="282"/>
      <c r="J15" s="282"/>
      <c r="K15" s="282"/>
      <c r="L15" s="282"/>
      <c r="M15" s="282"/>
      <c r="N15" s="282"/>
      <c r="O15" s="282"/>
      <c r="P15" s="282"/>
      <c r="Q15" s="282"/>
      <c r="R15" s="282"/>
      <c r="S15" s="282"/>
      <c r="T15" s="282"/>
      <c r="U15" s="282"/>
      <c r="V15" s="282"/>
      <c r="W15" s="282"/>
      <c r="X15" s="283"/>
      <c r="Z15" s="46" t="s">
        <v>51</v>
      </c>
      <c r="AB15" s="375">
        <v>2021</v>
      </c>
      <c r="AC15" s="375"/>
      <c r="AD15" s="376" t="s">
        <v>135</v>
      </c>
      <c r="AE15" s="376"/>
      <c r="AF15" s="376"/>
      <c r="AG15" s="376"/>
      <c r="AH15" s="376"/>
      <c r="AI15" s="557">
        <v>82400000</v>
      </c>
      <c r="AJ15" s="557"/>
      <c r="AK15" s="557"/>
      <c r="AL15" s="557">
        <v>9466456</v>
      </c>
      <c r="AM15" s="557"/>
      <c r="AN15" s="557"/>
      <c r="AO15" s="557"/>
      <c r="AP15" s="379">
        <f t="shared" si="1"/>
        <v>0.11488417475728155</v>
      </c>
      <c r="AQ15" s="379"/>
      <c r="AR15" s="384" t="e">
        <f t="shared" ref="AR15" si="2">SUM(AP15:AQ18)/4</f>
        <v>#DIV/0!</v>
      </c>
      <c r="AW15" s="162"/>
    </row>
    <row r="16" spans="2:49" ht="12.75" customHeight="1">
      <c r="B16" s="271" t="s">
        <v>52</v>
      </c>
      <c r="C16" s="262" t="s">
        <v>8</v>
      </c>
      <c r="D16" s="264"/>
      <c r="E16" s="262" t="s">
        <v>115</v>
      </c>
      <c r="F16" s="264"/>
      <c r="G16" s="262" t="s">
        <v>109</v>
      </c>
      <c r="H16" s="263"/>
      <c r="I16" s="263"/>
      <c r="J16" s="263"/>
      <c r="K16" s="263"/>
      <c r="L16" s="264"/>
      <c r="M16" s="274" t="s">
        <v>116</v>
      </c>
      <c r="N16" s="274"/>
      <c r="O16" s="274"/>
      <c r="P16" s="274"/>
      <c r="Q16" s="274"/>
      <c r="R16" s="274"/>
      <c r="S16" s="274"/>
      <c r="T16" s="274"/>
      <c r="U16" s="274"/>
      <c r="V16" s="274"/>
      <c r="W16" s="274"/>
      <c r="X16" s="274"/>
      <c r="AB16" s="375"/>
      <c r="AC16" s="375"/>
      <c r="AD16" s="376" t="s">
        <v>136</v>
      </c>
      <c r="AE16" s="376"/>
      <c r="AF16" s="376"/>
      <c r="AG16" s="376"/>
      <c r="AH16" s="376"/>
      <c r="AI16" s="557">
        <v>82400000</v>
      </c>
      <c r="AJ16" s="557"/>
      <c r="AK16" s="557"/>
      <c r="AL16" s="557">
        <v>4040974</v>
      </c>
      <c r="AM16" s="557"/>
      <c r="AN16" s="557"/>
      <c r="AO16" s="557"/>
      <c r="AP16" s="379">
        <f t="shared" si="1"/>
        <v>4.9040946601941748E-2</v>
      </c>
      <c r="AQ16" s="379"/>
      <c r="AR16" s="384"/>
      <c r="AW16" s="162"/>
    </row>
    <row r="17" spans="2:44" ht="12.75" customHeight="1">
      <c r="B17" s="272"/>
      <c r="C17" s="265"/>
      <c r="D17" s="267"/>
      <c r="E17" s="265"/>
      <c r="F17" s="267"/>
      <c r="G17" s="265"/>
      <c r="H17" s="266"/>
      <c r="I17" s="266"/>
      <c r="J17" s="266"/>
      <c r="K17" s="266"/>
      <c r="L17" s="267"/>
      <c r="M17" s="268" t="s">
        <v>121</v>
      </c>
      <c r="N17" s="269"/>
      <c r="O17" s="269"/>
      <c r="P17" s="269"/>
      <c r="Q17" s="270"/>
      <c r="R17" s="268" t="s">
        <v>122</v>
      </c>
      <c r="S17" s="269"/>
      <c r="T17" s="269"/>
      <c r="U17" s="269"/>
      <c r="V17" s="273" t="s">
        <v>117</v>
      </c>
      <c r="W17" s="273"/>
      <c r="X17" s="273"/>
      <c r="AB17" s="375"/>
      <c r="AC17" s="375"/>
      <c r="AD17" s="376" t="s">
        <v>137</v>
      </c>
      <c r="AE17" s="376"/>
      <c r="AF17" s="376"/>
      <c r="AG17" s="376"/>
      <c r="AH17" s="376"/>
      <c r="AI17" s="557">
        <v>82400000</v>
      </c>
      <c r="AJ17" s="557"/>
      <c r="AK17" s="557"/>
      <c r="AL17" s="557">
        <v>6191732</v>
      </c>
      <c r="AM17" s="557"/>
      <c r="AN17" s="557"/>
      <c r="AO17" s="557"/>
      <c r="AP17" s="379">
        <f t="shared" si="1"/>
        <v>7.5142378640776705E-2</v>
      </c>
      <c r="AQ17" s="379"/>
      <c r="AR17" s="384"/>
    </row>
    <row r="18" spans="2:44" ht="28.5" customHeight="1">
      <c r="B18" s="43"/>
      <c r="C18" s="259"/>
      <c r="D18" s="260"/>
      <c r="E18" s="261"/>
      <c r="F18" s="261"/>
      <c r="G18" s="276"/>
      <c r="H18" s="276"/>
      <c r="I18" s="276"/>
      <c r="J18" s="276"/>
      <c r="K18" s="276"/>
      <c r="L18" s="276"/>
      <c r="M18" s="333" t="s">
        <v>123</v>
      </c>
      <c r="N18" s="333"/>
      <c r="O18" s="333"/>
      <c r="P18" s="333"/>
      <c r="Q18" s="333"/>
      <c r="R18" s="334" t="s">
        <v>124</v>
      </c>
      <c r="S18" s="334"/>
      <c r="T18" s="334"/>
      <c r="U18" s="334"/>
      <c r="V18" s="335" t="s">
        <v>125</v>
      </c>
      <c r="W18" s="335"/>
      <c r="X18" s="335"/>
      <c r="AB18" s="375"/>
      <c r="AC18" s="375"/>
      <c r="AD18" s="376" t="s">
        <v>138</v>
      </c>
      <c r="AE18" s="376"/>
      <c r="AF18" s="376"/>
      <c r="AG18" s="376"/>
      <c r="AH18" s="376"/>
      <c r="AI18" s="557"/>
      <c r="AJ18" s="557"/>
      <c r="AK18" s="557"/>
      <c r="AL18" s="557"/>
      <c r="AM18" s="557"/>
      <c r="AN18" s="557"/>
      <c r="AO18" s="557"/>
      <c r="AP18" s="379" t="e">
        <f t="shared" si="1"/>
        <v>#DIV/0!</v>
      </c>
      <c r="AQ18" s="379"/>
      <c r="AR18" s="384"/>
    </row>
    <row r="19" spans="2:44" ht="25.15" customHeight="1">
      <c r="B19" s="268" t="s">
        <v>9</v>
      </c>
      <c r="C19" s="269"/>
      <c r="D19" s="269"/>
      <c r="E19" s="269"/>
      <c r="F19" s="269"/>
      <c r="G19" s="269"/>
      <c r="H19" s="269"/>
      <c r="I19" s="269"/>
      <c r="J19" s="269"/>
      <c r="K19" s="269"/>
      <c r="L19" s="270"/>
      <c r="M19" s="268" t="s">
        <v>10</v>
      </c>
      <c r="N19" s="269"/>
      <c r="O19" s="269"/>
      <c r="P19" s="269"/>
      <c r="Q19" s="269"/>
      <c r="R19" s="269"/>
      <c r="S19" s="269"/>
      <c r="T19" s="269"/>
      <c r="U19" s="269"/>
      <c r="V19" s="269"/>
      <c r="W19" s="269"/>
      <c r="X19" s="270"/>
      <c r="AB19" s="374">
        <v>2022</v>
      </c>
      <c r="AC19" s="374"/>
      <c r="AD19" s="377" t="s">
        <v>139</v>
      </c>
      <c r="AE19" s="377"/>
      <c r="AF19" s="377"/>
      <c r="AG19" s="377"/>
      <c r="AH19" s="377"/>
      <c r="AI19" s="561"/>
      <c r="AJ19" s="561"/>
      <c r="AK19" s="561"/>
      <c r="AL19" s="561"/>
      <c r="AM19" s="561"/>
      <c r="AN19" s="561"/>
      <c r="AO19" s="561"/>
      <c r="AP19" s="382" t="e">
        <f t="shared" si="1"/>
        <v>#DIV/0!</v>
      </c>
      <c r="AQ19" s="382"/>
      <c r="AR19" s="385" t="e">
        <f t="shared" ref="AR19" si="3">SUM(AP19:AQ22)/4</f>
        <v>#DIV/0!</v>
      </c>
    </row>
    <row r="20" spans="2:44" ht="45.4" customHeight="1">
      <c r="B20" s="259"/>
      <c r="C20" s="286"/>
      <c r="D20" s="286"/>
      <c r="E20" s="286"/>
      <c r="F20" s="286"/>
      <c r="G20" s="286"/>
      <c r="H20" s="286"/>
      <c r="I20" s="286"/>
      <c r="J20" s="286"/>
      <c r="K20" s="286"/>
      <c r="L20" s="260"/>
      <c r="M20" s="259"/>
      <c r="N20" s="286"/>
      <c r="O20" s="286"/>
      <c r="P20" s="286"/>
      <c r="Q20" s="286"/>
      <c r="R20" s="286"/>
      <c r="S20" s="286"/>
      <c r="T20" s="286"/>
      <c r="U20" s="286"/>
      <c r="V20" s="286"/>
      <c r="W20" s="286"/>
      <c r="X20" s="260"/>
      <c r="AA20" s="51"/>
      <c r="AB20" s="374"/>
      <c r="AC20" s="374"/>
      <c r="AD20" s="377" t="s">
        <v>140</v>
      </c>
      <c r="AE20" s="377"/>
      <c r="AF20" s="377"/>
      <c r="AG20" s="377"/>
      <c r="AH20" s="377"/>
      <c r="AI20" s="561"/>
      <c r="AJ20" s="561"/>
      <c r="AK20" s="561"/>
      <c r="AL20" s="561"/>
      <c r="AM20" s="561"/>
      <c r="AN20" s="561"/>
      <c r="AO20" s="561"/>
      <c r="AP20" s="382" t="e">
        <f t="shared" si="1"/>
        <v>#DIV/0!</v>
      </c>
      <c r="AQ20" s="382"/>
      <c r="AR20" s="385"/>
    </row>
    <row r="21" spans="2:44" ht="18.95" customHeight="1">
      <c r="B21" s="281" t="s">
        <v>11</v>
      </c>
      <c r="C21" s="282"/>
      <c r="D21" s="282"/>
      <c r="E21" s="282"/>
      <c r="F21" s="282"/>
      <c r="G21" s="282"/>
      <c r="H21" s="282"/>
      <c r="I21" s="282"/>
      <c r="J21" s="282"/>
      <c r="K21" s="282"/>
      <c r="L21" s="282"/>
      <c r="M21" s="282"/>
      <c r="N21" s="282"/>
      <c r="O21" s="282"/>
      <c r="P21" s="282"/>
      <c r="Q21" s="282"/>
      <c r="R21" s="282"/>
      <c r="S21" s="282"/>
      <c r="T21" s="282"/>
      <c r="U21" s="282"/>
      <c r="V21" s="282"/>
      <c r="W21" s="282"/>
      <c r="X21" s="283"/>
      <c r="AB21" s="374"/>
      <c r="AC21" s="374"/>
      <c r="AD21" s="377" t="s">
        <v>141</v>
      </c>
      <c r="AE21" s="377"/>
      <c r="AF21" s="377"/>
      <c r="AG21" s="377"/>
      <c r="AH21" s="377"/>
      <c r="AI21" s="561"/>
      <c r="AJ21" s="561"/>
      <c r="AK21" s="561"/>
      <c r="AL21" s="561"/>
      <c r="AM21" s="561"/>
      <c r="AN21" s="561"/>
      <c r="AO21" s="561"/>
      <c r="AP21" s="382" t="e">
        <f t="shared" si="1"/>
        <v>#DIV/0!</v>
      </c>
      <c r="AQ21" s="382"/>
      <c r="AR21" s="385"/>
    </row>
    <row r="22" spans="2:44" ht="18.95" customHeight="1">
      <c r="B22" s="284" t="s">
        <v>12</v>
      </c>
      <c r="C22" s="284"/>
      <c r="D22" s="69" t="s">
        <v>13</v>
      </c>
      <c r="E22" s="69" t="s">
        <v>14</v>
      </c>
      <c r="F22" s="69" t="s">
        <v>15</v>
      </c>
      <c r="G22" s="285" t="s">
        <v>16</v>
      </c>
      <c r="H22" s="285"/>
      <c r="I22" s="285"/>
      <c r="J22" s="69" t="s">
        <v>17</v>
      </c>
      <c r="K22" s="285" t="s">
        <v>18</v>
      </c>
      <c r="L22" s="285"/>
      <c r="M22" s="285"/>
      <c r="N22" s="69" t="s">
        <v>19</v>
      </c>
      <c r="O22" s="285" t="s">
        <v>20</v>
      </c>
      <c r="P22" s="285"/>
      <c r="Q22" s="285" t="s">
        <v>21</v>
      </c>
      <c r="R22" s="285"/>
      <c r="S22" s="285"/>
      <c r="T22" s="285" t="s">
        <v>22</v>
      </c>
      <c r="U22" s="285"/>
      <c r="V22" s="285" t="s">
        <v>23</v>
      </c>
      <c r="W22" s="285"/>
      <c r="X22" s="69" t="s">
        <v>24</v>
      </c>
      <c r="AB22" s="374"/>
      <c r="AC22" s="374"/>
      <c r="AD22" s="377" t="s">
        <v>142</v>
      </c>
      <c r="AE22" s="377"/>
      <c r="AF22" s="377"/>
      <c r="AG22" s="377"/>
      <c r="AH22" s="377"/>
      <c r="AI22" s="561"/>
      <c r="AJ22" s="561"/>
      <c r="AK22" s="561"/>
      <c r="AL22" s="561"/>
      <c r="AM22" s="561"/>
      <c r="AN22" s="561"/>
      <c r="AO22" s="561"/>
      <c r="AP22" s="382" t="e">
        <f t="shared" si="1"/>
        <v>#DIV/0!</v>
      </c>
      <c r="AQ22" s="382"/>
      <c r="AR22" s="385"/>
    </row>
    <row r="23" spans="2:44" ht="18.95" customHeight="1">
      <c r="B23" s="284" t="s">
        <v>25</v>
      </c>
      <c r="C23" s="284"/>
      <c r="D23" s="568">
        <f>AL15</f>
        <v>9466456</v>
      </c>
      <c r="E23" s="369"/>
      <c r="F23" s="370"/>
      <c r="G23" s="569">
        <f>AL16</f>
        <v>4040974</v>
      </c>
      <c r="H23" s="286"/>
      <c r="I23" s="286"/>
      <c r="J23" s="286"/>
      <c r="K23" s="286"/>
      <c r="L23" s="286"/>
      <c r="M23" s="260"/>
      <c r="N23" s="568">
        <f>AL17</f>
        <v>6191732</v>
      </c>
      <c r="O23" s="369"/>
      <c r="P23" s="369"/>
      <c r="Q23" s="369"/>
      <c r="R23" s="369"/>
      <c r="S23" s="370"/>
      <c r="T23" s="569">
        <f>AL18</f>
        <v>0</v>
      </c>
      <c r="U23" s="286"/>
      <c r="V23" s="286"/>
      <c r="W23" s="286"/>
      <c r="X23" s="260"/>
      <c r="Z23" s="52"/>
      <c r="AA23" s="52"/>
    </row>
    <row r="24" spans="2:44" ht="18.95" customHeight="1">
      <c r="B24" s="284" t="s">
        <v>26</v>
      </c>
      <c r="C24" s="284"/>
      <c r="D24" s="568">
        <f>AI15</f>
        <v>82400000</v>
      </c>
      <c r="E24" s="369"/>
      <c r="F24" s="370"/>
      <c r="G24" s="569">
        <f>AI16</f>
        <v>82400000</v>
      </c>
      <c r="H24" s="286"/>
      <c r="I24" s="286"/>
      <c r="J24" s="286"/>
      <c r="K24" s="286"/>
      <c r="L24" s="286"/>
      <c r="M24" s="260"/>
      <c r="N24" s="568">
        <f>AI17</f>
        <v>82400000</v>
      </c>
      <c r="O24" s="369"/>
      <c r="P24" s="369"/>
      <c r="Q24" s="369"/>
      <c r="R24" s="369"/>
      <c r="S24" s="370"/>
      <c r="T24" s="569">
        <f>AI18</f>
        <v>0</v>
      </c>
      <c r="U24" s="286"/>
      <c r="V24" s="286"/>
      <c r="W24" s="286"/>
      <c r="X24" s="260"/>
      <c r="Y24" s="53"/>
    </row>
    <row r="25" spans="2:44" ht="19.7" customHeight="1">
      <c r="B25" s="281" t="s">
        <v>47</v>
      </c>
      <c r="C25" s="282"/>
      <c r="D25" s="282"/>
      <c r="E25" s="282"/>
      <c r="F25" s="282"/>
      <c r="G25" s="282"/>
      <c r="H25" s="282"/>
      <c r="I25" s="282"/>
      <c r="J25" s="282"/>
      <c r="K25" s="282"/>
      <c r="L25" s="282"/>
      <c r="M25" s="282"/>
      <c r="N25" s="282"/>
      <c r="O25" s="282"/>
      <c r="P25" s="282"/>
      <c r="Q25" s="282"/>
      <c r="R25" s="282"/>
      <c r="S25" s="282"/>
      <c r="T25" s="282"/>
      <c r="U25" s="282"/>
      <c r="V25" s="282"/>
      <c r="W25" s="282"/>
      <c r="X25" s="283"/>
    </row>
    <row r="26" spans="2:44" ht="25.5">
      <c r="B26" s="69" t="s">
        <v>27</v>
      </c>
      <c r="C26" s="69" t="s">
        <v>28</v>
      </c>
      <c r="D26" s="69" t="s">
        <v>29</v>
      </c>
      <c r="E26" s="72" t="s">
        <v>30</v>
      </c>
      <c r="F26" s="27"/>
      <c r="G26" s="27"/>
      <c r="H26" s="299"/>
      <c r="I26" s="299"/>
      <c r="J26" s="299"/>
      <c r="K26" s="299"/>
      <c r="L26" s="299"/>
      <c r="M26" s="299"/>
      <c r="N26" s="299"/>
      <c r="O26" s="299"/>
      <c r="P26" s="299"/>
      <c r="Q26" s="299"/>
      <c r="R26" s="299"/>
      <c r="S26" s="301"/>
      <c r="T26" s="301"/>
      <c r="U26" s="301"/>
      <c r="V26" s="301"/>
      <c r="W26" s="301"/>
      <c r="X26" s="302"/>
    </row>
    <row r="27" spans="2:44" ht="17.649999999999999" customHeight="1">
      <c r="B27" s="70" t="s">
        <v>31</v>
      </c>
      <c r="C27" s="365">
        <f>IF(ISERROR($D$23/$D$24),0,$D$23/$D$24)</f>
        <v>0.11488417475728155</v>
      </c>
      <c r="D27" s="365">
        <f>$E$18</f>
        <v>0</v>
      </c>
      <c r="E27" s="73">
        <f>$O$14</f>
        <v>1</v>
      </c>
      <c r="F27" s="28"/>
      <c r="G27" s="28"/>
      <c r="H27" s="300"/>
      <c r="I27" s="300"/>
      <c r="J27" s="303"/>
      <c r="K27" s="303"/>
      <c r="L27" s="5"/>
      <c r="M27" s="5"/>
      <c r="N27" s="300"/>
      <c r="O27" s="300"/>
      <c r="P27" s="300"/>
      <c r="Q27" s="300"/>
      <c r="R27" s="300"/>
      <c r="S27" s="304"/>
      <c r="T27" s="304"/>
      <c r="U27" s="304"/>
      <c r="V27" s="304"/>
      <c r="W27" s="304"/>
      <c r="X27" s="305"/>
    </row>
    <row r="28" spans="2:44" ht="17.649999999999999" customHeight="1">
      <c r="B28" s="70" t="s">
        <v>32</v>
      </c>
      <c r="C28" s="366"/>
      <c r="D28" s="366"/>
      <c r="E28" s="73">
        <f t="shared" ref="E28:E37" si="4">$O$14</f>
        <v>1</v>
      </c>
      <c r="F28" s="28"/>
      <c r="G28" s="28"/>
      <c r="H28" s="303"/>
      <c r="I28" s="303"/>
      <c r="J28" s="303"/>
      <c r="K28" s="303"/>
      <c r="L28" s="6"/>
      <c r="M28" s="5"/>
      <c r="N28" s="303"/>
      <c r="O28" s="303"/>
      <c r="P28" s="303"/>
      <c r="Q28" s="303"/>
      <c r="R28" s="303"/>
      <c r="S28" s="304"/>
      <c r="T28" s="304"/>
      <c r="U28" s="304"/>
      <c r="V28" s="304"/>
      <c r="W28" s="304"/>
      <c r="X28" s="305"/>
    </row>
    <row r="29" spans="2:44" ht="17.649999999999999" customHeight="1">
      <c r="B29" s="70" t="s">
        <v>33</v>
      </c>
      <c r="C29" s="367"/>
      <c r="D29" s="367"/>
      <c r="E29" s="73">
        <f t="shared" si="4"/>
        <v>1</v>
      </c>
      <c r="F29" s="28"/>
      <c r="G29" s="28"/>
      <c r="H29" s="303"/>
      <c r="I29" s="303"/>
      <c r="J29" s="303"/>
      <c r="K29" s="303"/>
      <c r="L29" s="6"/>
      <c r="M29" s="5"/>
      <c r="N29" s="303"/>
      <c r="O29" s="303"/>
      <c r="P29" s="303"/>
      <c r="Q29" s="303"/>
      <c r="R29" s="303"/>
      <c r="S29" s="304"/>
      <c r="T29" s="304"/>
      <c r="U29" s="304"/>
      <c r="V29" s="304"/>
      <c r="W29" s="304"/>
      <c r="X29" s="305"/>
    </row>
    <row r="30" spans="2:44" ht="17.649999999999999" customHeight="1">
      <c r="B30" s="70" t="s">
        <v>34</v>
      </c>
      <c r="C30" s="365">
        <f>IF(ISERROR($G$23/$G$24),0,$G$23/$G$24)</f>
        <v>4.9040946601941748E-2</v>
      </c>
      <c r="D30" s="365">
        <f t="shared" ref="D30:D36" si="5">$E$18</f>
        <v>0</v>
      </c>
      <c r="E30" s="73">
        <f t="shared" si="4"/>
        <v>1</v>
      </c>
      <c r="F30" s="28"/>
      <c r="G30" s="28"/>
      <c r="H30" s="303"/>
      <c r="I30" s="303"/>
      <c r="J30" s="303"/>
      <c r="K30" s="303"/>
      <c r="L30" s="6"/>
      <c r="M30" s="5"/>
      <c r="N30" s="303"/>
      <c r="O30" s="303"/>
      <c r="P30" s="303"/>
      <c r="Q30" s="303"/>
      <c r="R30" s="303"/>
      <c r="S30" s="304"/>
      <c r="T30" s="304"/>
      <c r="U30" s="304"/>
      <c r="V30" s="304"/>
      <c r="W30" s="304"/>
      <c r="X30" s="305"/>
    </row>
    <row r="31" spans="2:44" ht="17.649999999999999" customHeight="1">
      <c r="B31" s="70" t="s">
        <v>35</v>
      </c>
      <c r="C31" s="366"/>
      <c r="D31" s="366"/>
      <c r="E31" s="73">
        <f t="shared" si="4"/>
        <v>1</v>
      </c>
      <c r="F31" s="28"/>
      <c r="G31" s="28"/>
      <c r="H31" s="303"/>
      <c r="I31" s="303"/>
      <c r="J31" s="303"/>
      <c r="K31" s="303"/>
      <c r="L31" s="6"/>
      <c r="M31" s="5"/>
      <c r="N31" s="303"/>
      <c r="O31" s="303"/>
      <c r="P31" s="303"/>
      <c r="Q31" s="303"/>
      <c r="R31" s="303"/>
      <c r="S31" s="304"/>
      <c r="T31" s="304"/>
      <c r="U31" s="304"/>
      <c r="V31" s="304"/>
      <c r="W31" s="304"/>
      <c r="X31" s="305"/>
    </row>
    <row r="32" spans="2:44" ht="17.649999999999999" customHeight="1">
      <c r="B32" s="70" t="s">
        <v>36</v>
      </c>
      <c r="C32" s="367"/>
      <c r="D32" s="367"/>
      <c r="E32" s="73">
        <f t="shared" si="4"/>
        <v>1</v>
      </c>
      <c r="F32" s="28"/>
      <c r="G32" s="28"/>
      <c r="H32" s="303"/>
      <c r="I32" s="303"/>
      <c r="J32" s="303"/>
      <c r="K32" s="303"/>
      <c r="L32" s="6"/>
      <c r="M32" s="5"/>
      <c r="N32" s="303"/>
      <c r="O32" s="303"/>
      <c r="P32" s="303"/>
      <c r="Q32" s="303"/>
      <c r="R32" s="303"/>
      <c r="S32" s="304"/>
      <c r="T32" s="304"/>
      <c r="U32" s="304"/>
      <c r="V32" s="304"/>
      <c r="W32" s="304"/>
      <c r="X32" s="305"/>
    </row>
    <row r="33" spans="2:27" ht="17.649999999999999" customHeight="1">
      <c r="B33" s="70" t="s">
        <v>37</v>
      </c>
      <c r="C33" s="365">
        <f>IF(ISERROR($N$23/$N$24),0,$N$23/$N$24)</f>
        <v>7.5142378640776705E-2</v>
      </c>
      <c r="D33" s="365">
        <f t="shared" si="5"/>
        <v>0</v>
      </c>
      <c r="E33" s="73">
        <f t="shared" si="4"/>
        <v>1</v>
      </c>
      <c r="F33" s="28"/>
      <c r="G33" s="28"/>
      <c r="H33" s="303"/>
      <c r="I33" s="303"/>
      <c r="J33" s="303"/>
      <c r="K33" s="303"/>
      <c r="L33" s="6"/>
      <c r="M33" s="5"/>
      <c r="N33" s="303"/>
      <c r="O33" s="303"/>
      <c r="P33" s="303"/>
      <c r="Q33" s="303"/>
      <c r="R33" s="303"/>
      <c r="S33" s="304"/>
      <c r="T33" s="304"/>
      <c r="U33" s="304"/>
      <c r="V33" s="304"/>
      <c r="W33" s="304"/>
      <c r="X33" s="305"/>
    </row>
    <row r="34" spans="2:27" ht="17.649999999999999" customHeight="1">
      <c r="B34" s="70" t="s">
        <v>38</v>
      </c>
      <c r="C34" s="366"/>
      <c r="D34" s="366"/>
      <c r="E34" s="73">
        <f t="shared" si="4"/>
        <v>1</v>
      </c>
      <c r="F34" s="28"/>
      <c r="G34" s="28"/>
      <c r="H34" s="303"/>
      <c r="I34" s="303"/>
      <c r="J34" s="303"/>
      <c r="K34" s="303"/>
      <c r="L34" s="6"/>
      <c r="M34" s="5"/>
      <c r="N34" s="303"/>
      <c r="O34" s="303"/>
      <c r="P34" s="303"/>
      <c r="Q34" s="303"/>
      <c r="R34" s="303"/>
      <c r="S34" s="304"/>
      <c r="T34" s="304"/>
      <c r="U34" s="304"/>
      <c r="V34" s="304"/>
      <c r="W34" s="304"/>
      <c r="X34" s="305"/>
    </row>
    <row r="35" spans="2:27" ht="17.649999999999999" customHeight="1">
      <c r="B35" s="70" t="s">
        <v>39</v>
      </c>
      <c r="C35" s="367"/>
      <c r="D35" s="367"/>
      <c r="E35" s="73">
        <f t="shared" si="4"/>
        <v>1</v>
      </c>
      <c r="F35" s="28"/>
      <c r="G35" s="28"/>
      <c r="H35" s="303"/>
      <c r="I35" s="303"/>
      <c r="J35" s="303"/>
      <c r="K35" s="303"/>
      <c r="L35" s="6"/>
      <c r="M35" s="5"/>
      <c r="N35" s="303"/>
      <c r="O35" s="303"/>
      <c r="P35" s="303"/>
      <c r="Q35" s="303"/>
      <c r="R35" s="303"/>
      <c r="S35" s="304"/>
      <c r="T35" s="304"/>
      <c r="U35" s="304"/>
      <c r="V35" s="304"/>
      <c r="W35" s="304"/>
      <c r="X35" s="305"/>
    </row>
    <row r="36" spans="2:27" ht="17.649999999999999" customHeight="1">
      <c r="B36" s="70" t="s">
        <v>40</v>
      </c>
      <c r="C36" s="365">
        <f>IF(ISERROR($T$23/$T$24),0,$T$23/$T$24)</f>
        <v>0</v>
      </c>
      <c r="D36" s="365">
        <f t="shared" si="5"/>
        <v>0</v>
      </c>
      <c r="E36" s="73">
        <f t="shared" si="4"/>
        <v>1</v>
      </c>
      <c r="F36" s="28"/>
      <c r="G36" s="28"/>
      <c r="H36" s="303"/>
      <c r="I36" s="303"/>
      <c r="J36" s="303"/>
      <c r="K36" s="303"/>
      <c r="L36" s="6"/>
      <c r="M36" s="5"/>
      <c r="N36" s="303"/>
      <c r="O36" s="303"/>
      <c r="P36" s="303"/>
      <c r="Q36" s="303"/>
      <c r="R36" s="303"/>
      <c r="S36" s="304"/>
      <c r="T36" s="304"/>
      <c r="U36" s="304"/>
      <c r="V36" s="304"/>
      <c r="W36" s="304"/>
      <c r="X36" s="305"/>
    </row>
    <row r="37" spans="2:27" ht="17.649999999999999" customHeight="1">
      <c r="B37" s="70" t="s">
        <v>41</v>
      </c>
      <c r="C37" s="366"/>
      <c r="D37" s="366"/>
      <c r="E37" s="73">
        <f t="shared" si="4"/>
        <v>1</v>
      </c>
      <c r="F37" s="28"/>
      <c r="G37" s="28"/>
      <c r="H37" s="303"/>
      <c r="I37" s="303"/>
      <c r="J37" s="303"/>
      <c r="K37" s="303"/>
      <c r="L37" s="6"/>
      <c r="M37" s="5"/>
      <c r="N37" s="303"/>
      <c r="O37" s="303"/>
      <c r="P37" s="303"/>
      <c r="Q37" s="303"/>
      <c r="R37" s="303"/>
      <c r="S37" s="304"/>
      <c r="T37" s="304"/>
      <c r="U37" s="304"/>
      <c r="V37" s="304"/>
      <c r="W37" s="304"/>
      <c r="X37" s="305"/>
    </row>
    <row r="38" spans="2:27" ht="17.649999999999999" customHeight="1">
      <c r="B38" s="70" t="s">
        <v>42</v>
      </c>
      <c r="C38" s="367"/>
      <c r="D38" s="367"/>
      <c r="E38" s="73">
        <v>0</v>
      </c>
      <c r="F38" s="29"/>
      <c r="G38" s="29"/>
      <c r="H38" s="308"/>
      <c r="I38" s="308"/>
      <c r="J38" s="308"/>
      <c r="K38" s="308"/>
      <c r="L38" s="7"/>
      <c r="M38" s="8"/>
      <c r="N38" s="308"/>
      <c r="O38" s="308"/>
      <c r="P38" s="308"/>
      <c r="Q38" s="308"/>
      <c r="R38" s="308"/>
      <c r="S38" s="306"/>
      <c r="T38" s="306"/>
      <c r="U38" s="306"/>
      <c r="V38" s="306"/>
      <c r="W38" s="306"/>
      <c r="X38" s="307"/>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311" t="s">
        <v>50</v>
      </c>
      <c r="C40" s="312"/>
      <c r="D40" s="312"/>
      <c r="E40" s="312"/>
      <c r="F40" s="312"/>
      <c r="G40" s="312"/>
      <c r="H40" s="312"/>
      <c r="I40" s="312"/>
      <c r="J40" s="312"/>
      <c r="K40" s="312"/>
      <c r="L40" s="312"/>
      <c r="M40" s="312"/>
      <c r="N40" s="312"/>
      <c r="O40" s="312"/>
      <c r="P40" s="312"/>
      <c r="Q40" s="312"/>
      <c r="R40" s="312"/>
      <c r="S40" s="312"/>
      <c r="T40" s="312"/>
      <c r="U40" s="312"/>
      <c r="V40" s="312"/>
      <c r="W40" s="312"/>
      <c r="X40" s="313"/>
    </row>
    <row r="41" spans="2:27" ht="33" customHeight="1">
      <c r="B41" s="309"/>
      <c r="C41" s="309"/>
      <c r="D41" s="309"/>
      <c r="E41" s="309"/>
      <c r="F41" s="309"/>
      <c r="G41" s="309"/>
      <c r="H41" s="309"/>
      <c r="I41" s="309"/>
      <c r="J41" s="309"/>
      <c r="K41" s="309"/>
      <c r="L41" s="309"/>
      <c r="M41" s="309"/>
      <c r="N41" s="309"/>
      <c r="O41" s="309"/>
      <c r="P41" s="309"/>
      <c r="Q41" s="309"/>
      <c r="R41" s="309"/>
      <c r="S41" s="309"/>
      <c r="T41" s="309"/>
      <c r="U41" s="309"/>
      <c r="V41" s="309"/>
      <c r="W41" s="309"/>
      <c r="X41" s="309"/>
      <c r="Y41" s="54"/>
      <c r="Z41" s="55"/>
      <c r="AA41" s="55"/>
    </row>
    <row r="42" spans="2:27" ht="10.5" customHeight="1">
      <c r="B42" s="310"/>
      <c r="C42" s="299"/>
      <c r="D42" s="299"/>
      <c r="E42" s="299"/>
      <c r="F42" s="299"/>
      <c r="G42" s="299"/>
      <c r="H42" s="299"/>
      <c r="I42" s="299"/>
      <c r="J42" s="299"/>
      <c r="K42" s="299"/>
      <c r="L42" s="299"/>
      <c r="M42" s="299"/>
      <c r="N42" s="299"/>
      <c r="O42" s="299"/>
      <c r="P42" s="299"/>
      <c r="Q42" s="299"/>
      <c r="R42" s="299"/>
      <c r="S42" s="299"/>
      <c r="T42" s="299"/>
      <c r="U42" s="299"/>
      <c r="V42" s="299"/>
      <c r="W42" s="299"/>
      <c r="X42" s="302"/>
      <c r="Y42" s="56"/>
      <c r="Z42" s="57"/>
      <c r="AA42" s="58"/>
    </row>
    <row r="43" spans="2:27" ht="18" customHeight="1">
      <c r="B43" s="323" t="s">
        <v>43</v>
      </c>
      <c r="C43" s="324"/>
      <c r="D43" s="324"/>
      <c r="E43" s="324"/>
      <c r="F43" s="324"/>
      <c r="G43" s="324"/>
      <c r="H43" s="324"/>
      <c r="I43" s="324"/>
      <c r="J43" s="324"/>
      <c r="K43" s="324"/>
      <c r="L43" s="324"/>
      <c r="M43" s="324"/>
      <c r="N43" s="324"/>
      <c r="O43" s="324"/>
      <c r="P43" s="324"/>
      <c r="Q43" s="324"/>
      <c r="R43" s="324"/>
      <c r="S43" s="324"/>
      <c r="T43" s="324"/>
      <c r="U43" s="324"/>
      <c r="V43" s="324"/>
      <c r="W43" s="324"/>
      <c r="X43" s="325"/>
      <c r="Y43" s="56"/>
      <c r="Z43" s="57"/>
      <c r="AA43" s="58"/>
    </row>
    <row r="44" spans="2:27" ht="32.25" customHeight="1">
      <c r="B44" s="326"/>
      <c r="C44" s="327"/>
      <c r="D44" s="327"/>
      <c r="E44" s="327"/>
      <c r="F44" s="327"/>
      <c r="G44" s="327"/>
      <c r="H44" s="327"/>
      <c r="I44" s="327"/>
      <c r="J44" s="327"/>
      <c r="K44" s="327"/>
      <c r="L44" s="327"/>
      <c r="M44" s="327"/>
      <c r="N44" s="327"/>
      <c r="O44" s="327"/>
      <c r="P44" s="327"/>
      <c r="Q44" s="327"/>
      <c r="R44" s="327"/>
      <c r="S44" s="327"/>
      <c r="T44" s="327"/>
      <c r="U44" s="327"/>
      <c r="V44" s="327"/>
      <c r="W44" s="327"/>
      <c r="X44" s="328"/>
      <c r="Y44" s="56"/>
      <c r="Z44" s="57"/>
      <c r="AA44" s="58"/>
    </row>
    <row r="45" spans="2:27" ht="8.4499999999999993" customHeight="1">
      <c r="B45" s="30"/>
      <c r="C45" s="27"/>
      <c r="D45" s="27"/>
      <c r="E45" s="27"/>
      <c r="F45" s="27"/>
      <c r="G45" s="299"/>
      <c r="H45" s="299"/>
      <c r="I45" s="299"/>
      <c r="J45" s="299"/>
      <c r="K45" s="299"/>
      <c r="L45" s="299"/>
      <c r="M45" s="27"/>
      <c r="N45" s="27"/>
      <c r="O45" s="27"/>
      <c r="P45" s="27"/>
      <c r="Q45" s="27"/>
      <c r="R45" s="27"/>
      <c r="S45" s="27"/>
      <c r="T45" s="27"/>
      <c r="U45" s="27"/>
      <c r="V45" s="27"/>
      <c r="W45" s="27"/>
      <c r="X45" s="31"/>
      <c r="Y45" s="56"/>
      <c r="Z45" s="57"/>
      <c r="AA45" s="58"/>
    </row>
    <row r="46" spans="2:27" ht="12.75">
      <c r="B46" s="314" t="s">
        <v>44</v>
      </c>
      <c r="C46" s="315"/>
      <c r="D46" s="315"/>
      <c r="E46" s="315"/>
      <c r="F46" s="315"/>
      <c r="G46" s="315"/>
      <c r="H46" s="315"/>
      <c r="I46" s="28"/>
      <c r="J46" s="13" t="s">
        <v>45</v>
      </c>
      <c r="K46" s="28"/>
      <c r="L46" s="316"/>
      <c r="M46" s="317"/>
      <c r="N46" s="28"/>
      <c r="O46" s="5" t="s">
        <v>46</v>
      </c>
      <c r="P46" s="28"/>
      <c r="Q46" s="259"/>
      <c r="R46" s="260"/>
      <c r="S46" s="28"/>
      <c r="T46" s="28"/>
      <c r="U46" s="28"/>
      <c r="V46" s="28"/>
      <c r="W46" s="28"/>
      <c r="X46" s="33"/>
      <c r="Y46" s="56"/>
      <c r="Z46" s="57"/>
      <c r="AA46" s="58"/>
    </row>
    <row r="47" spans="2:27" ht="8.4499999999999993" customHeight="1">
      <c r="B47" s="34"/>
      <c r="C47" s="28"/>
      <c r="D47" s="28"/>
      <c r="E47" s="28"/>
      <c r="F47" s="28"/>
      <c r="G47" s="28"/>
      <c r="H47" s="28"/>
      <c r="I47" s="318"/>
      <c r="J47" s="318"/>
      <c r="K47" s="318"/>
      <c r="L47" s="318"/>
      <c r="M47" s="318"/>
      <c r="N47" s="318"/>
      <c r="O47" s="318"/>
      <c r="P47" s="318"/>
      <c r="Q47" s="318"/>
      <c r="R47" s="318"/>
      <c r="S47" s="318"/>
      <c r="T47" s="318"/>
      <c r="U47" s="318"/>
      <c r="V47" s="318"/>
      <c r="W47" s="318"/>
      <c r="X47" s="319"/>
      <c r="Y47" s="56"/>
      <c r="Z47" s="57"/>
      <c r="AA47" s="58"/>
    </row>
    <row r="48" spans="2:27" ht="35.25" customHeight="1">
      <c r="B48" s="320" t="s">
        <v>57</v>
      </c>
      <c r="C48" s="321"/>
      <c r="D48" s="321"/>
      <c r="E48" s="321"/>
      <c r="F48" s="321"/>
      <c r="G48" s="321"/>
      <c r="H48" s="321"/>
      <c r="I48" s="321"/>
      <c r="J48" s="321"/>
      <c r="K48" s="321"/>
      <c r="L48" s="321"/>
      <c r="M48" s="321"/>
      <c r="N48" s="321"/>
      <c r="O48" s="321"/>
      <c r="P48" s="321"/>
      <c r="Q48" s="321"/>
      <c r="R48" s="321"/>
      <c r="S48" s="321"/>
      <c r="T48" s="321"/>
      <c r="U48" s="321"/>
      <c r="V48" s="321"/>
      <c r="W48" s="321"/>
      <c r="X48" s="322"/>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303"/>
      <c r="H50" s="303"/>
      <c r="I50" s="303"/>
      <c r="J50" s="303"/>
      <c r="K50" s="303"/>
      <c r="L50" s="303"/>
      <c r="M50" s="303"/>
      <c r="N50" s="303"/>
      <c r="O50" s="303"/>
      <c r="P50" s="303"/>
      <c r="Q50" s="303"/>
      <c r="R50" s="303"/>
      <c r="S50" s="303"/>
      <c r="T50" s="303"/>
      <c r="U50" s="303"/>
      <c r="V50" s="303"/>
      <c r="W50" s="303"/>
      <c r="X50" s="303"/>
      <c r="Y50" s="56"/>
      <c r="Z50" s="57"/>
      <c r="AA50" s="58"/>
    </row>
  </sheetData>
  <sheetProtection selectLockedCells="1" selectUnlockedCells="1"/>
  <mergeCells count="221">
    <mergeCell ref="AR7:AR10"/>
    <mergeCell ref="AR11:AR14"/>
    <mergeCell ref="AR15:AR18"/>
    <mergeCell ref="AR19:AR22"/>
    <mergeCell ref="B46:H46"/>
    <mergeCell ref="L46:M46"/>
    <mergeCell ref="Q46:R46"/>
    <mergeCell ref="I47:X47"/>
    <mergeCell ref="B48:X48"/>
    <mergeCell ref="H36:I36"/>
    <mergeCell ref="J36:K36"/>
    <mergeCell ref="N36:O36"/>
    <mergeCell ref="P36:R36"/>
    <mergeCell ref="H37:I37"/>
    <mergeCell ref="J37:K37"/>
    <mergeCell ref="N37:O37"/>
    <mergeCell ref="P37:R37"/>
    <mergeCell ref="H34:I34"/>
    <mergeCell ref="J34:K34"/>
    <mergeCell ref="N34:O34"/>
    <mergeCell ref="P34:R34"/>
    <mergeCell ref="H35:I35"/>
    <mergeCell ref="J35:K35"/>
    <mergeCell ref="N35:O35"/>
    <mergeCell ref="H32:I32"/>
    <mergeCell ref="J32:K32"/>
    <mergeCell ref="N32:O32"/>
    <mergeCell ref="P32:R32"/>
    <mergeCell ref="H33:I33"/>
    <mergeCell ref="J33:K33"/>
    <mergeCell ref="N33:O33"/>
    <mergeCell ref="P33:R33"/>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C36:C38"/>
    <mergeCell ref="D36:D38"/>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P35:R35"/>
    <mergeCell ref="D23:F23"/>
    <mergeCell ref="G23:M23"/>
    <mergeCell ref="N23:S23"/>
    <mergeCell ref="T23:X23"/>
    <mergeCell ref="D24:F24"/>
    <mergeCell ref="G24:M24"/>
    <mergeCell ref="N24:S24"/>
    <mergeCell ref="T24:X24"/>
    <mergeCell ref="B25:X25"/>
    <mergeCell ref="AI22:AK22"/>
    <mergeCell ref="AL22:AO22"/>
    <mergeCell ref="AP22:AQ22"/>
    <mergeCell ref="B21:X21"/>
    <mergeCell ref="AD21:AH21"/>
    <mergeCell ref="AI21:AK21"/>
    <mergeCell ref="AL21:AO21"/>
    <mergeCell ref="AP21:AQ21"/>
    <mergeCell ref="B22:C22"/>
    <mergeCell ref="G22:I22"/>
    <mergeCell ref="K22:M22"/>
    <mergeCell ref="O22:P22"/>
    <mergeCell ref="Q22:S22"/>
    <mergeCell ref="AL16:AO16"/>
    <mergeCell ref="AP19:AQ19"/>
    <mergeCell ref="B20:L20"/>
    <mergeCell ref="M20:X20"/>
    <mergeCell ref="AD20:AH20"/>
    <mergeCell ref="AI20:AK20"/>
    <mergeCell ref="AL20:AO20"/>
    <mergeCell ref="AP20:AQ20"/>
    <mergeCell ref="AD18:AH18"/>
    <mergeCell ref="AI18:AK18"/>
    <mergeCell ref="AL18:AO18"/>
    <mergeCell ref="AP18:AQ18"/>
    <mergeCell ref="B19:L19"/>
    <mergeCell ref="M19:X19"/>
    <mergeCell ref="AB19:AC22"/>
    <mergeCell ref="AD19:AH19"/>
    <mergeCell ref="AI19:AK19"/>
    <mergeCell ref="AL19:AO19"/>
    <mergeCell ref="C18:D18"/>
    <mergeCell ref="E18:F18"/>
    <mergeCell ref="G18:L18"/>
    <mergeCell ref="M18:Q18"/>
    <mergeCell ref="R18:U18"/>
    <mergeCell ref="V18:X18"/>
    <mergeCell ref="AI14:AK14"/>
    <mergeCell ref="AL14:AO14"/>
    <mergeCell ref="AP14:AQ14"/>
    <mergeCell ref="B15:X15"/>
    <mergeCell ref="AB15:AC18"/>
    <mergeCell ref="AD15:AH15"/>
    <mergeCell ref="AI15:AK15"/>
    <mergeCell ref="AL15:AO15"/>
    <mergeCell ref="AP15:AQ15"/>
    <mergeCell ref="B16:B17"/>
    <mergeCell ref="C16:D17"/>
    <mergeCell ref="AP16:AQ16"/>
    <mergeCell ref="M17:Q17"/>
    <mergeCell ref="R17:U17"/>
    <mergeCell ref="V17:X17"/>
    <mergeCell ref="AD17:AH17"/>
    <mergeCell ref="AI17:AK17"/>
    <mergeCell ref="AL17:AO17"/>
    <mergeCell ref="AP17:AQ17"/>
    <mergeCell ref="E16:F17"/>
    <mergeCell ref="G16:L17"/>
    <mergeCell ref="M16:X16"/>
    <mergeCell ref="AD16:AH16"/>
    <mergeCell ref="AI16:AK16"/>
    <mergeCell ref="AI11:AK11"/>
    <mergeCell ref="AL11:AO11"/>
    <mergeCell ref="AP11:AQ11"/>
    <mergeCell ref="B12:F13"/>
    <mergeCell ref="G12:J13"/>
    <mergeCell ref="K12:N13"/>
    <mergeCell ref="O12:X12"/>
    <mergeCell ref="AD12:AH12"/>
    <mergeCell ref="AI12:AK12"/>
    <mergeCell ref="AL12:AO12"/>
    <mergeCell ref="AP12:AQ12"/>
    <mergeCell ref="O13:R13"/>
    <mergeCell ref="S13:U13"/>
    <mergeCell ref="V13:X13"/>
    <mergeCell ref="AD13:AH13"/>
    <mergeCell ref="AI13:AK13"/>
    <mergeCell ref="AL13:AO13"/>
    <mergeCell ref="AP13:AQ13"/>
    <mergeCell ref="AP7:AQ7"/>
    <mergeCell ref="AD8:AH8"/>
    <mergeCell ref="AI8:AK8"/>
    <mergeCell ref="AL8:AO8"/>
    <mergeCell ref="AP8:AQ8"/>
    <mergeCell ref="B9:X9"/>
    <mergeCell ref="AD9:AH9"/>
    <mergeCell ref="AI9:AK9"/>
    <mergeCell ref="AL9:AO9"/>
    <mergeCell ref="AP9:AQ9"/>
    <mergeCell ref="B7:F8"/>
    <mergeCell ref="G7:X8"/>
    <mergeCell ref="AB7:AC10"/>
    <mergeCell ref="AD7:AH7"/>
    <mergeCell ref="AI7:AK7"/>
    <mergeCell ref="AL7:AO7"/>
    <mergeCell ref="B10:X10"/>
    <mergeCell ref="AD10:AH10"/>
    <mergeCell ref="AI10:AK10"/>
    <mergeCell ref="AL10:AO10"/>
    <mergeCell ref="AP10:AQ10"/>
    <mergeCell ref="AI5:AK6"/>
    <mergeCell ref="AL5:AO6"/>
    <mergeCell ref="AP5:AQ6"/>
    <mergeCell ref="B6:X6"/>
    <mergeCell ref="B1:T1"/>
    <mergeCell ref="U1:X4"/>
    <mergeCell ref="B2:T4"/>
    <mergeCell ref="C5:D5"/>
    <mergeCell ref="E5:G5"/>
    <mergeCell ref="H5:J5"/>
    <mergeCell ref="K5:N5"/>
    <mergeCell ref="O5:R5"/>
    <mergeCell ref="S5:V5"/>
    <mergeCell ref="AB3:AR4"/>
    <mergeCell ref="AR5:AR6"/>
    <mergeCell ref="AB1:AR1"/>
    <mergeCell ref="C27:C29"/>
    <mergeCell ref="D27:D29"/>
    <mergeCell ref="C30:C32"/>
    <mergeCell ref="D30:D32"/>
    <mergeCell ref="C33:C35"/>
    <mergeCell ref="D33:D35"/>
    <mergeCell ref="W5:X5"/>
    <mergeCell ref="AB5:AC6"/>
    <mergeCell ref="AD5:AH6"/>
    <mergeCell ref="B11:X11"/>
    <mergeCell ref="AB11:AC14"/>
    <mergeCell ref="AD11:AH11"/>
    <mergeCell ref="B14:F14"/>
    <mergeCell ref="G14:J14"/>
    <mergeCell ref="K14:N14"/>
    <mergeCell ref="O14:R14"/>
    <mergeCell ref="S14:U14"/>
    <mergeCell ref="V14:X14"/>
    <mergeCell ref="AD14:AH14"/>
    <mergeCell ref="T22:U22"/>
    <mergeCell ref="V22:W22"/>
    <mergeCell ref="AD22:AH22"/>
    <mergeCell ref="B24:C24"/>
    <mergeCell ref="B23:C23"/>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Hoja1!$A$3:$A$24</xm:f>
          </x14:formula1>
          <xm:sqref>G7:X8</xm:sqref>
        </x14:dataValidation>
        <x14:dataValidation type="list" allowBlank="1" showInputMessage="1" showErrorMessage="1">
          <x14:formula1>
            <xm:f>Hoja1!$F$3:$F$8</xm:f>
          </x14:formula1>
          <xm:sqref>C18:D18</xm:sqref>
        </x14:dataValidation>
        <x14:dataValidation type="list" allowBlank="1" showInputMessage="1" showErrorMessage="1">
          <x14:formula1>
            <xm:f>Hoja1!$D$3:$D$13</xm:f>
          </x14:formula1>
          <xm:sqref>G14:J14</xm:sqref>
        </x14:dataValidation>
      </x14:dataValidations>
    </ext>
  </extLs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tabColor rgb="FFFFFF00"/>
    <pageSetUpPr fitToPage="1"/>
  </sheetPr>
  <dimension ref="B1:AR50"/>
  <sheetViews>
    <sheetView zoomScale="80" zoomScaleNormal="80" zoomScaleSheetLayoutView="100" workbookViewId="0">
      <selection activeCell="H5" sqref="H5:J5"/>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43" width="4.625" style="46"/>
    <col min="44" max="44" width="8.5" style="23" customWidth="1"/>
    <col min="45" max="16384" width="4.625" style="23"/>
  </cols>
  <sheetData>
    <row r="1" spans="2:44" ht="20.25" customHeight="1">
      <c r="B1" s="344" t="s">
        <v>72</v>
      </c>
      <c r="C1" s="345"/>
      <c r="D1" s="345"/>
      <c r="E1" s="345"/>
      <c r="F1" s="345"/>
      <c r="G1" s="345"/>
      <c r="H1" s="345"/>
      <c r="I1" s="345"/>
      <c r="J1" s="345"/>
      <c r="K1" s="345"/>
      <c r="L1" s="345"/>
      <c r="M1" s="345"/>
      <c r="N1" s="345"/>
      <c r="O1" s="345"/>
      <c r="P1" s="345"/>
      <c r="Q1" s="345"/>
      <c r="R1" s="345"/>
      <c r="S1" s="345"/>
      <c r="T1" s="346"/>
      <c r="U1" s="356"/>
      <c r="V1" s="357"/>
      <c r="W1" s="357"/>
      <c r="X1" s="358"/>
      <c r="AB1" s="383" t="s">
        <v>374</v>
      </c>
      <c r="AC1" s="383"/>
      <c r="AD1" s="383"/>
      <c r="AE1" s="383"/>
      <c r="AF1" s="383"/>
      <c r="AG1" s="383"/>
      <c r="AH1" s="383"/>
      <c r="AI1" s="383"/>
      <c r="AJ1" s="383"/>
      <c r="AK1" s="383"/>
      <c r="AL1" s="383"/>
      <c r="AM1" s="383"/>
      <c r="AN1" s="383"/>
      <c r="AO1" s="383"/>
      <c r="AP1" s="383"/>
      <c r="AQ1" s="383"/>
      <c r="AR1" s="383"/>
    </row>
    <row r="2" spans="2:44" ht="13.5" customHeight="1">
      <c r="B2" s="347" t="s">
        <v>75</v>
      </c>
      <c r="C2" s="348"/>
      <c r="D2" s="348"/>
      <c r="E2" s="348"/>
      <c r="F2" s="348"/>
      <c r="G2" s="348"/>
      <c r="H2" s="348"/>
      <c r="I2" s="348"/>
      <c r="J2" s="348"/>
      <c r="K2" s="348"/>
      <c r="L2" s="348"/>
      <c r="M2" s="348"/>
      <c r="N2" s="348"/>
      <c r="O2" s="348"/>
      <c r="P2" s="348"/>
      <c r="Q2" s="348"/>
      <c r="R2" s="348"/>
      <c r="S2" s="348"/>
      <c r="T2" s="349"/>
      <c r="U2" s="359"/>
      <c r="V2" s="360"/>
      <c r="W2" s="360"/>
      <c r="X2" s="361"/>
    </row>
    <row r="3" spans="2:44" ht="13.5" customHeight="1">
      <c r="B3" s="350"/>
      <c r="C3" s="351"/>
      <c r="D3" s="351"/>
      <c r="E3" s="351"/>
      <c r="F3" s="351"/>
      <c r="G3" s="351"/>
      <c r="H3" s="351"/>
      <c r="I3" s="351"/>
      <c r="J3" s="351"/>
      <c r="K3" s="351"/>
      <c r="L3" s="351"/>
      <c r="M3" s="351"/>
      <c r="N3" s="351"/>
      <c r="O3" s="351"/>
      <c r="P3" s="351"/>
      <c r="Q3" s="351"/>
      <c r="R3" s="351"/>
      <c r="S3" s="351"/>
      <c r="T3" s="352"/>
      <c r="U3" s="359"/>
      <c r="V3" s="360"/>
      <c r="W3" s="360"/>
      <c r="X3" s="361"/>
      <c r="AB3" s="372" t="s">
        <v>450</v>
      </c>
      <c r="AC3" s="372"/>
      <c r="AD3" s="372"/>
      <c r="AE3" s="372"/>
      <c r="AF3" s="372"/>
      <c r="AG3" s="372"/>
      <c r="AH3" s="372"/>
      <c r="AI3" s="372"/>
      <c r="AJ3" s="372"/>
      <c r="AK3" s="372"/>
      <c r="AL3" s="372"/>
      <c r="AM3" s="372"/>
      <c r="AN3" s="372"/>
      <c r="AO3" s="372"/>
      <c r="AP3" s="372"/>
      <c r="AQ3" s="372"/>
      <c r="AR3" s="372"/>
    </row>
    <row r="4" spans="2:44" ht="13.5" customHeight="1">
      <c r="B4" s="353"/>
      <c r="C4" s="354"/>
      <c r="D4" s="354"/>
      <c r="E4" s="354"/>
      <c r="F4" s="354"/>
      <c r="G4" s="354"/>
      <c r="H4" s="354"/>
      <c r="I4" s="354"/>
      <c r="J4" s="354"/>
      <c r="K4" s="354"/>
      <c r="L4" s="354"/>
      <c r="M4" s="354"/>
      <c r="N4" s="354"/>
      <c r="O4" s="354"/>
      <c r="P4" s="354"/>
      <c r="Q4" s="354"/>
      <c r="R4" s="354"/>
      <c r="S4" s="354"/>
      <c r="T4" s="355"/>
      <c r="U4" s="362"/>
      <c r="V4" s="363"/>
      <c r="W4" s="363"/>
      <c r="X4" s="364"/>
      <c r="AB4" s="372"/>
      <c r="AC4" s="372"/>
      <c r="AD4" s="372"/>
      <c r="AE4" s="372"/>
      <c r="AF4" s="372"/>
      <c r="AG4" s="372"/>
      <c r="AH4" s="372"/>
      <c r="AI4" s="372"/>
      <c r="AJ4" s="372"/>
      <c r="AK4" s="372"/>
      <c r="AL4" s="372"/>
      <c r="AM4" s="372"/>
      <c r="AN4" s="372"/>
      <c r="AO4" s="372"/>
      <c r="AP4" s="372"/>
      <c r="AQ4" s="372"/>
      <c r="AR4" s="372"/>
    </row>
    <row r="5" spans="2:44" s="41" customFormat="1" ht="14.25" customHeight="1">
      <c r="B5" s="42" t="s">
        <v>0</v>
      </c>
      <c r="C5" s="336" t="s">
        <v>444</v>
      </c>
      <c r="D5" s="336"/>
      <c r="E5" s="337" t="s">
        <v>1</v>
      </c>
      <c r="F5" s="337"/>
      <c r="G5" s="337"/>
      <c r="H5" s="338" t="s">
        <v>441</v>
      </c>
      <c r="I5" s="338"/>
      <c r="J5" s="338"/>
      <c r="K5" s="337" t="s">
        <v>2</v>
      </c>
      <c r="L5" s="337"/>
      <c r="M5" s="337"/>
      <c r="N5" s="337"/>
      <c r="O5" s="336" t="s">
        <v>442</v>
      </c>
      <c r="P5" s="336"/>
      <c r="Q5" s="336"/>
      <c r="R5" s="336"/>
      <c r="S5" s="339" t="s">
        <v>3</v>
      </c>
      <c r="T5" s="340"/>
      <c r="U5" s="340"/>
      <c r="V5" s="341"/>
      <c r="W5" s="342" t="s">
        <v>120</v>
      </c>
      <c r="X5" s="343"/>
      <c r="Y5" s="47"/>
      <c r="Z5" s="48"/>
      <c r="AA5" s="48"/>
      <c r="AB5" s="380" t="s">
        <v>143</v>
      </c>
      <c r="AC5" s="380"/>
      <c r="AD5" s="380" t="s">
        <v>144</v>
      </c>
      <c r="AE5" s="380"/>
      <c r="AF5" s="380"/>
      <c r="AG5" s="380"/>
      <c r="AH5" s="380"/>
      <c r="AI5" s="380" t="s">
        <v>145</v>
      </c>
      <c r="AJ5" s="380"/>
      <c r="AK5" s="380"/>
      <c r="AL5" s="380" t="s">
        <v>146</v>
      </c>
      <c r="AM5" s="380"/>
      <c r="AN5" s="380"/>
      <c r="AO5" s="380"/>
      <c r="AP5" s="372" t="s">
        <v>149</v>
      </c>
      <c r="AQ5" s="372"/>
      <c r="AR5" s="373" t="s">
        <v>150</v>
      </c>
    </row>
    <row r="6" spans="2:44" ht="9" customHeight="1">
      <c r="B6" s="275"/>
      <c r="C6" s="275"/>
      <c r="D6" s="275"/>
      <c r="E6" s="275"/>
      <c r="F6" s="275"/>
      <c r="G6" s="275"/>
      <c r="H6" s="275"/>
      <c r="I6" s="275"/>
      <c r="J6" s="275"/>
      <c r="K6" s="275"/>
      <c r="L6" s="275"/>
      <c r="M6" s="275"/>
      <c r="N6" s="275"/>
      <c r="O6" s="275"/>
      <c r="P6" s="275"/>
      <c r="Q6" s="275"/>
      <c r="R6" s="275"/>
      <c r="S6" s="275"/>
      <c r="T6" s="275"/>
      <c r="U6" s="275"/>
      <c r="V6" s="275"/>
      <c r="W6" s="275"/>
      <c r="X6" s="275"/>
      <c r="AB6" s="380"/>
      <c r="AC6" s="380"/>
      <c r="AD6" s="380"/>
      <c r="AE6" s="380"/>
      <c r="AF6" s="380"/>
      <c r="AG6" s="380"/>
      <c r="AH6" s="380"/>
      <c r="AI6" s="380"/>
      <c r="AJ6" s="380"/>
      <c r="AK6" s="380"/>
      <c r="AL6" s="380"/>
      <c r="AM6" s="380"/>
      <c r="AN6" s="380"/>
      <c r="AO6" s="380"/>
      <c r="AP6" s="372"/>
      <c r="AQ6" s="372"/>
      <c r="AR6" s="373"/>
    </row>
    <row r="7" spans="2:44" ht="14.25" customHeight="1">
      <c r="B7" s="287" t="s">
        <v>76</v>
      </c>
      <c r="C7" s="288"/>
      <c r="D7" s="288"/>
      <c r="E7" s="288"/>
      <c r="F7" s="289"/>
      <c r="G7" s="293" t="s">
        <v>83</v>
      </c>
      <c r="H7" s="294"/>
      <c r="I7" s="294"/>
      <c r="J7" s="294"/>
      <c r="K7" s="294"/>
      <c r="L7" s="294"/>
      <c r="M7" s="294"/>
      <c r="N7" s="294"/>
      <c r="O7" s="294"/>
      <c r="P7" s="294"/>
      <c r="Q7" s="294"/>
      <c r="R7" s="294"/>
      <c r="S7" s="294"/>
      <c r="T7" s="294"/>
      <c r="U7" s="294"/>
      <c r="V7" s="294"/>
      <c r="W7" s="294"/>
      <c r="X7" s="295"/>
      <c r="AB7" s="375">
        <v>2029</v>
      </c>
      <c r="AC7" s="375"/>
      <c r="AD7" s="376" t="s">
        <v>445</v>
      </c>
      <c r="AE7" s="376"/>
      <c r="AF7" s="376"/>
      <c r="AG7" s="376"/>
      <c r="AH7" s="376"/>
      <c r="AI7" s="378">
        <v>7</v>
      </c>
      <c r="AJ7" s="378"/>
      <c r="AK7" s="378"/>
      <c r="AL7" s="378">
        <v>7</v>
      </c>
      <c r="AM7" s="378"/>
      <c r="AN7" s="378"/>
      <c r="AO7" s="378"/>
      <c r="AP7" s="379">
        <f t="shared" ref="AP7:AP10" si="0">AL7/AI7</f>
        <v>1</v>
      </c>
      <c r="AQ7" s="379"/>
      <c r="AR7" s="384">
        <f>SUM(AP7:AQ10)/4</f>
        <v>1</v>
      </c>
    </row>
    <row r="8" spans="2:44" ht="14.25" customHeight="1">
      <c r="B8" s="290"/>
      <c r="C8" s="291"/>
      <c r="D8" s="291"/>
      <c r="E8" s="291"/>
      <c r="F8" s="292"/>
      <c r="G8" s="296"/>
      <c r="H8" s="297"/>
      <c r="I8" s="297"/>
      <c r="J8" s="297"/>
      <c r="K8" s="297"/>
      <c r="L8" s="297"/>
      <c r="M8" s="297"/>
      <c r="N8" s="297"/>
      <c r="O8" s="297"/>
      <c r="P8" s="297"/>
      <c r="Q8" s="297"/>
      <c r="R8" s="297"/>
      <c r="S8" s="297"/>
      <c r="T8" s="297"/>
      <c r="U8" s="297"/>
      <c r="V8" s="297"/>
      <c r="W8" s="297"/>
      <c r="X8" s="298"/>
      <c r="AB8" s="375"/>
      <c r="AC8" s="375"/>
      <c r="AD8" s="376" t="s">
        <v>446</v>
      </c>
      <c r="AE8" s="376"/>
      <c r="AF8" s="376"/>
      <c r="AG8" s="376"/>
      <c r="AH8" s="376"/>
      <c r="AI8" s="378">
        <v>6</v>
      </c>
      <c r="AJ8" s="378"/>
      <c r="AK8" s="378"/>
      <c r="AL8" s="378">
        <v>6</v>
      </c>
      <c r="AM8" s="378"/>
      <c r="AN8" s="378"/>
      <c r="AO8" s="378"/>
      <c r="AP8" s="379">
        <f t="shared" si="0"/>
        <v>1</v>
      </c>
      <c r="AQ8" s="379"/>
      <c r="AR8" s="384"/>
    </row>
    <row r="9" spans="2:44" ht="19.149999999999999" customHeight="1">
      <c r="B9" s="281" t="s">
        <v>49</v>
      </c>
      <c r="C9" s="282"/>
      <c r="D9" s="282"/>
      <c r="E9" s="282"/>
      <c r="F9" s="282"/>
      <c r="G9" s="282"/>
      <c r="H9" s="282"/>
      <c r="I9" s="282"/>
      <c r="J9" s="282"/>
      <c r="K9" s="282"/>
      <c r="L9" s="282"/>
      <c r="M9" s="282"/>
      <c r="N9" s="282"/>
      <c r="O9" s="282"/>
      <c r="P9" s="282"/>
      <c r="Q9" s="282"/>
      <c r="R9" s="282"/>
      <c r="S9" s="282"/>
      <c r="T9" s="282"/>
      <c r="U9" s="282"/>
      <c r="V9" s="282"/>
      <c r="W9" s="282"/>
      <c r="X9" s="283"/>
      <c r="AB9" s="375"/>
      <c r="AC9" s="375"/>
      <c r="AD9" s="376" t="s">
        <v>447</v>
      </c>
      <c r="AE9" s="376"/>
      <c r="AF9" s="376"/>
      <c r="AG9" s="376"/>
      <c r="AH9" s="376"/>
      <c r="AI9" s="378">
        <v>7</v>
      </c>
      <c r="AJ9" s="378"/>
      <c r="AK9" s="378"/>
      <c r="AL9" s="378">
        <v>7</v>
      </c>
      <c r="AM9" s="378"/>
      <c r="AN9" s="378"/>
      <c r="AO9" s="378"/>
      <c r="AP9" s="379">
        <f t="shared" si="0"/>
        <v>1</v>
      </c>
      <c r="AQ9" s="379"/>
      <c r="AR9" s="384"/>
    </row>
    <row r="10" spans="2:44" ht="15" customHeight="1">
      <c r="B10" s="268" t="s">
        <v>4</v>
      </c>
      <c r="C10" s="269"/>
      <c r="D10" s="269"/>
      <c r="E10" s="269"/>
      <c r="F10" s="269"/>
      <c r="G10" s="269"/>
      <c r="H10" s="269"/>
      <c r="I10" s="269"/>
      <c r="J10" s="269"/>
      <c r="K10" s="269"/>
      <c r="L10" s="269"/>
      <c r="M10" s="269"/>
      <c r="N10" s="269"/>
      <c r="O10" s="269"/>
      <c r="P10" s="269"/>
      <c r="Q10" s="269"/>
      <c r="R10" s="269"/>
      <c r="S10" s="269"/>
      <c r="T10" s="269"/>
      <c r="U10" s="269"/>
      <c r="V10" s="269"/>
      <c r="W10" s="269"/>
      <c r="X10" s="269"/>
      <c r="AB10" s="375"/>
      <c r="AC10" s="375"/>
      <c r="AD10" s="376" t="s">
        <v>448</v>
      </c>
      <c r="AE10" s="376"/>
      <c r="AF10" s="376"/>
      <c r="AG10" s="376"/>
      <c r="AH10" s="376"/>
      <c r="AI10" s="378">
        <v>5</v>
      </c>
      <c r="AJ10" s="378"/>
      <c r="AK10" s="378"/>
      <c r="AL10" s="378">
        <v>5</v>
      </c>
      <c r="AM10" s="378"/>
      <c r="AN10" s="378"/>
      <c r="AO10" s="378"/>
      <c r="AP10" s="379">
        <f t="shared" si="0"/>
        <v>1</v>
      </c>
      <c r="AQ10" s="379"/>
      <c r="AR10" s="384"/>
    </row>
    <row r="11" spans="2:44" ht="38.25" customHeight="1">
      <c r="B11" s="280" t="s">
        <v>164</v>
      </c>
      <c r="C11" s="280"/>
      <c r="D11" s="280"/>
      <c r="E11" s="280"/>
      <c r="F11" s="280"/>
      <c r="G11" s="280"/>
      <c r="H11" s="280"/>
      <c r="I11" s="280"/>
      <c r="J11" s="280"/>
      <c r="K11" s="280"/>
      <c r="L11" s="280"/>
      <c r="M11" s="280"/>
      <c r="N11" s="280"/>
      <c r="O11" s="280"/>
      <c r="P11" s="280"/>
      <c r="Q11" s="280"/>
      <c r="R11" s="280"/>
      <c r="S11" s="280"/>
      <c r="T11" s="280"/>
      <c r="U11" s="280"/>
      <c r="V11" s="280"/>
      <c r="W11" s="280"/>
      <c r="X11" s="280"/>
      <c r="AB11" s="374">
        <v>2020</v>
      </c>
      <c r="AC11" s="374"/>
      <c r="AD11" s="377" t="s">
        <v>131</v>
      </c>
      <c r="AE11" s="377"/>
      <c r="AF11" s="377"/>
      <c r="AG11" s="377"/>
      <c r="AH11" s="377"/>
      <c r="AI11" s="381">
        <v>7</v>
      </c>
      <c r="AJ11" s="381"/>
      <c r="AK11" s="381"/>
      <c r="AL11" s="381">
        <v>7</v>
      </c>
      <c r="AM11" s="381"/>
      <c r="AN11" s="381"/>
      <c r="AO11" s="381"/>
      <c r="AP11" s="382">
        <f>AL11/AI11</f>
        <v>1</v>
      </c>
      <c r="AQ11" s="382"/>
      <c r="AR11" s="385">
        <f>SUM(AP11:AQ14)/4</f>
        <v>1</v>
      </c>
    </row>
    <row r="12" spans="2:44" ht="12.75">
      <c r="B12" s="262" t="s">
        <v>56</v>
      </c>
      <c r="C12" s="263"/>
      <c r="D12" s="263"/>
      <c r="E12" s="263"/>
      <c r="F12" s="264"/>
      <c r="G12" s="262" t="s">
        <v>48</v>
      </c>
      <c r="H12" s="263"/>
      <c r="I12" s="263"/>
      <c r="J12" s="264"/>
      <c r="K12" s="262" t="s">
        <v>5</v>
      </c>
      <c r="L12" s="263"/>
      <c r="M12" s="263"/>
      <c r="N12" s="264"/>
      <c r="O12" s="268" t="s">
        <v>6</v>
      </c>
      <c r="P12" s="269"/>
      <c r="Q12" s="269"/>
      <c r="R12" s="269"/>
      <c r="S12" s="269"/>
      <c r="T12" s="269"/>
      <c r="U12" s="269"/>
      <c r="V12" s="269"/>
      <c r="W12" s="269"/>
      <c r="X12" s="270"/>
      <c r="Y12" s="49"/>
      <c r="Z12" s="50"/>
      <c r="AA12" s="50"/>
      <c r="AB12" s="374"/>
      <c r="AC12" s="374"/>
      <c r="AD12" s="377" t="s">
        <v>132</v>
      </c>
      <c r="AE12" s="377"/>
      <c r="AF12" s="377"/>
      <c r="AG12" s="377"/>
      <c r="AH12" s="377"/>
      <c r="AI12" s="381">
        <v>6</v>
      </c>
      <c r="AJ12" s="381"/>
      <c r="AK12" s="381"/>
      <c r="AL12" s="381">
        <v>6</v>
      </c>
      <c r="AM12" s="381"/>
      <c r="AN12" s="381"/>
      <c r="AO12" s="381"/>
      <c r="AP12" s="382">
        <f t="shared" ref="AP12:AP22" si="1">AL12/AI12</f>
        <v>1</v>
      </c>
      <c r="AQ12" s="382"/>
      <c r="AR12" s="385"/>
    </row>
    <row r="13" spans="2:44" ht="25.5" customHeight="1">
      <c r="B13" s="265"/>
      <c r="C13" s="266"/>
      <c r="D13" s="266"/>
      <c r="E13" s="266"/>
      <c r="F13" s="267"/>
      <c r="G13" s="265"/>
      <c r="H13" s="266"/>
      <c r="I13" s="266"/>
      <c r="J13" s="267"/>
      <c r="K13" s="265"/>
      <c r="L13" s="266"/>
      <c r="M13" s="266"/>
      <c r="N13" s="267"/>
      <c r="O13" s="268" t="s">
        <v>55</v>
      </c>
      <c r="P13" s="269"/>
      <c r="Q13" s="269"/>
      <c r="R13" s="270"/>
      <c r="S13" s="268" t="s">
        <v>54</v>
      </c>
      <c r="T13" s="269"/>
      <c r="U13" s="270"/>
      <c r="V13" s="268" t="s">
        <v>53</v>
      </c>
      <c r="W13" s="269"/>
      <c r="X13" s="270"/>
      <c r="Y13" s="49"/>
      <c r="Z13" s="50"/>
      <c r="AA13" s="50"/>
      <c r="AB13" s="374"/>
      <c r="AC13" s="374"/>
      <c r="AD13" s="377" t="s">
        <v>133</v>
      </c>
      <c r="AE13" s="377"/>
      <c r="AF13" s="377"/>
      <c r="AG13" s="377"/>
      <c r="AH13" s="377"/>
      <c r="AI13" s="381">
        <v>7</v>
      </c>
      <c r="AJ13" s="381"/>
      <c r="AK13" s="381"/>
      <c r="AL13" s="381">
        <v>7</v>
      </c>
      <c r="AM13" s="381"/>
      <c r="AN13" s="381"/>
      <c r="AO13" s="381"/>
      <c r="AP13" s="382">
        <f t="shared" si="1"/>
        <v>1</v>
      </c>
      <c r="AQ13" s="382"/>
      <c r="AR13" s="385"/>
    </row>
    <row r="14" spans="2:44" ht="29.25" customHeight="1">
      <c r="B14" s="276" t="s">
        <v>316</v>
      </c>
      <c r="C14" s="276"/>
      <c r="D14" s="276"/>
      <c r="E14" s="276"/>
      <c r="F14" s="276"/>
      <c r="G14" s="261" t="s">
        <v>100</v>
      </c>
      <c r="H14" s="261"/>
      <c r="I14" s="261"/>
      <c r="J14" s="261"/>
      <c r="K14" s="261">
        <v>1</v>
      </c>
      <c r="L14" s="261"/>
      <c r="M14" s="261"/>
      <c r="N14" s="261"/>
      <c r="O14" s="277">
        <v>1</v>
      </c>
      <c r="P14" s="278"/>
      <c r="Q14" s="278"/>
      <c r="R14" s="279"/>
      <c r="S14" s="329">
        <v>44561</v>
      </c>
      <c r="T14" s="330"/>
      <c r="U14" s="331"/>
      <c r="V14" s="332">
        <v>2021</v>
      </c>
      <c r="W14" s="332"/>
      <c r="X14" s="332"/>
      <c r="AB14" s="374"/>
      <c r="AC14" s="374"/>
      <c r="AD14" s="377" t="s">
        <v>134</v>
      </c>
      <c r="AE14" s="377"/>
      <c r="AF14" s="377"/>
      <c r="AG14" s="377"/>
      <c r="AH14" s="377"/>
      <c r="AI14" s="381">
        <v>5</v>
      </c>
      <c r="AJ14" s="381"/>
      <c r="AK14" s="381"/>
      <c r="AL14" s="381">
        <v>5</v>
      </c>
      <c r="AM14" s="381"/>
      <c r="AN14" s="381"/>
      <c r="AO14" s="381"/>
      <c r="AP14" s="382">
        <f t="shared" si="1"/>
        <v>1</v>
      </c>
      <c r="AQ14" s="382"/>
      <c r="AR14" s="385"/>
    </row>
    <row r="15" spans="2:44" ht="18" customHeight="1">
      <c r="B15" s="281" t="s">
        <v>7</v>
      </c>
      <c r="C15" s="282"/>
      <c r="D15" s="282"/>
      <c r="E15" s="282"/>
      <c r="F15" s="282"/>
      <c r="G15" s="282"/>
      <c r="H15" s="282"/>
      <c r="I15" s="282"/>
      <c r="J15" s="282"/>
      <c r="K15" s="282"/>
      <c r="L15" s="282"/>
      <c r="M15" s="282"/>
      <c r="N15" s="282"/>
      <c r="O15" s="282"/>
      <c r="P15" s="282"/>
      <c r="Q15" s="282"/>
      <c r="R15" s="282"/>
      <c r="S15" s="282"/>
      <c r="T15" s="282"/>
      <c r="U15" s="282"/>
      <c r="V15" s="282"/>
      <c r="W15" s="282"/>
      <c r="X15" s="283"/>
      <c r="Z15" s="46" t="s">
        <v>51</v>
      </c>
      <c r="AB15" s="375">
        <v>2021</v>
      </c>
      <c r="AC15" s="375"/>
      <c r="AD15" s="376" t="s">
        <v>135</v>
      </c>
      <c r="AE15" s="376"/>
      <c r="AF15" s="376"/>
      <c r="AG15" s="376"/>
      <c r="AH15" s="376"/>
      <c r="AI15" s="410">
        <v>7</v>
      </c>
      <c r="AJ15" s="411"/>
      <c r="AK15" s="412"/>
      <c r="AL15" s="378">
        <v>7</v>
      </c>
      <c r="AM15" s="378"/>
      <c r="AN15" s="378"/>
      <c r="AO15" s="378"/>
      <c r="AP15" s="379">
        <f t="shared" si="1"/>
        <v>1</v>
      </c>
      <c r="AQ15" s="379"/>
      <c r="AR15" s="384" t="e">
        <f t="shared" ref="AR15" si="2">SUM(AP15:AQ18)/4</f>
        <v>#DIV/0!</v>
      </c>
    </row>
    <row r="16" spans="2:44" ht="12.75" customHeight="1">
      <c r="B16" s="271" t="s">
        <v>52</v>
      </c>
      <c r="C16" s="262" t="s">
        <v>8</v>
      </c>
      <c r="D16" s="264"/>
      <c r="E16" s="262" t="s">
        <v>115</v>
      </c>
      <c r="F16" s="264"/>
      <c r="G16" s="262" t="s">
        <v>109</v>
      </c>
      <c r="H16" s="263"/>
      <c r="I16" s="263"/>
      <c r="J16" s="263"/>
      <c r="K16" s="263"/>
      <c r="L16" s="264"/>
      <c r="M16" s="274" t="s">
        <v>116</v>
      </c>
      <c r="N16" s="274"/>
      <c r="O16" s="274"/>
      <c r="P16" s="274"/>
      <c r="Q16" s="274"/>
      <c r="R16" s="274"/>
      <c r="S16" s="274"/>
      <c r="T16" s="274"/>
      <c r="U16" s="274"/>
      <c r="V16" s="274"/>
      <c r="W16" s="274"/>
      <c r="X16" s="274"/>
      <c r="AB16" s="375"/>
      <c r="AC16" s="375"/>
      <c r="AD16" s="376" t="s">
        <v>136</v>
      </c>
      <c r="AE16" s="376"/>
      <c r="AF16" s="376"/>
      <c r="AG16" s="376"/>
      <c r="AH16" s="376"/>
      <c r="AI16" s="410">
        <v>6</v>
      </c>
      <c r="AJ16" s="411"/>
      <c r="AK16" s="412"/>
      <c r="AL16" s="378">
        <v>6</v>
      </c>
      <c r="AM16" s="378"/>
      <c r="AN16" s="378"/>
      <c r="AO16" s="378"/>
      <c r="AP16" s="379">
        <f t="shared" si="1"/>
        <v>1</v>
      </c>
      <c r="AQ16" s="379"/>
      <c r="AR16" s="384"/>
    </row>
    <row r="17" spans="2:44" ht="12.75" customHeight="1">
      <c r="B17" s="272"/>
      <c r="C17" s="265"/>
      <c r="D17" s="267"/>
      <c r="E17" s="265"/>
      <c r="F17" s="267"/>
      <c r="G17" s="265"/>
      <c r="H17" s="266"/>
      <c r="I17" s="266"/>
      <c r="J17" s="266"/>
      <c r="K17" s="266"/>
      <c r="L17" s="267"/>
      <c r="M17" s="268" t="s">
        <v>121</v>
      </c>
      <c r="N17" s="269"/>
      <c r="O17" s="269"/>
      <c r="P17" s="269"/>
      <c r="Q17" s="270"/>
      <c r="R17" s="268" t="s">
        <v>122</v>
      </c>
      <c r="S17" s="269"/>
      <c r="T17" s="269"/>
      <c r="U17" s="269"/>
      <c r="V17" s="273" t="s">
        <v>117</v>
      </c>
      <c r="W17" s="273"/>
      <c r="X17" s="273"/>
      <c r="AB17" s="375"/>
      <c r="AC17" s="375"/>
      <c r="AD17" s="376" t="s">
        <v>137</v>
      </c>
      <c r="AE17" s="376"/>
      <c r="AF17" s="376"/>
      <c r="AG17" s="376"/>
      <c r="AH17" s="376"/>
      <c r="AI17" s="410">
        <v>7</v>
      </c>
      <c r="AJ17" s="411"/>
      <c r="AK17" s="412"/>
      <c r="AL17" s="378">
        <v>7</v>
      </c>
      <c r="AM17" s="378"/>
      <c r="AN17" s="378"/>
      <c r="AO17" s="378"/>
      <c r="AP17" s="379">
        <f t="shared" si="1"/>
        <v>1</v>
      </c>
      <c r="AQ17" s="379"/>
      <c r="AR17" s="384"/>
    </row>
    <row r="18" spans="2:44" ht="28.5" customHeight="1">
      <c r="B18" s="43" t="s">
        <v>195</v>
      </c>
      <c r="C18" s="259" t="s">
        <v>112</v>
      </c>
      <c r="D18" s="260"/>
      <c r="E18" s="261">
        <v>1</v>
      </c>
      <c r="F18" s="261"/>
      <c r="G18" s="276" t="s">
        <v>317</v>
      </c>
      <c r="H18" s="276"/>
      <c r="I18" s="276"/>
      <c r="J18" s="276"/>
      <c r="K18" s="276"/>
      <c r="L18" s="276"/>
      <c r="M18" s="333" t="s">
        <v>123</v>
      </c>
      <c r="N18" s="333"/>
      <c r="O18" s="333"/>
      <c r="P18" s="333"/>
      <c r="Q18" s="333"/>
      <c r="R18" s="334" t="s">
        <v>124</v>
      </c>
      <c r="S18" s="334"/>
      <c r="T18" s="334"/>
      <c r="U18" s="334"/>
      <c r="V18" s="335" t="s">
        <v>125</v>
      </c>
      <c r="W18" s="335"/>
      <c r="X18" s="335"/>
      <c r="AB18" s="375"/>
      <c r="AC18" s="375"/>
      <c r="AD18" s="376" t="s">
        <v>138</v>
      </c>
      <c r="AE18" s="376"/>
      <c r="AF18" s="376"/>
      <c r="AG18" s="376"/>
      <c r="AH18" s="376"/>
      <c r="AI18" s="410"/>
      <c r="AJ18" s="411"/>
      <c r="AK18" s="412"/>
      <c r="AL18" s="378"/>
      <c r="AM18" s="378"/>
      <c r="AN18" s="378"/>
      <c r="AO18" s="378"/>
      <c r="AP18" s="379" t="e">
        <f t="shared" si="1"/>
        <v>#DIV/0!</v>
      </c>
      <c r="AQ18" s="379"/>
      <c r="AR18" s="384"/>
    </row>
    <row r="19" spans="2:44" ht="25.15" customHeight="1">
      <c r="B19" s="268" t="s">
        <v>9</v>
      </c>
      <c r="C19" s="269"/>
      <c r="D19" s="269"/>
      <c r="E19" s="269"/>
      <c r="F19" s="269"/>
      <c r="G19" s="269"/>
      <c r="H19" s="269"/>
      <c r="I19" s="269"/>
      <c r="J19" s="269"/>
      <c r="K19" s="269"/>
      <c r="L19" s="270"/>
      <c r="M19" s="268" t="s">
        <v>10</v>
      </c>
      <c r="N19" s="269"/>
      <c r="O19" s="269"/>
      <c r="P19" s="269"/>
      <c r="Q19" s="269"/>
      <c r="R19" s="269"/>
      <c r="S19" s="269"/>
      <c r="T19" s="269"/>
      <c r="U19" s="269"/>
      <c r="V19" s="269"/>
      <c r="W19" s="269"/>
      <c r="X19" s="270"/>
      <c r="AB19" s="374">
        <v>2022</v>
      </c>
      <c r="AC19" s="374"/>
      <c r="AD19" s="377" t="s">
        <v>139</v>
      </c>
      <c r="AE19" s="377"/>
      <c r="AF19" s="377"/>
      <c r="AG19" s="377"/>
      <c r="AH19" s="377"/>
      <c r="AI19" s="425"/>
      <c r="AJ19" s="426"/>
      <c r="AK19" s="427"/>
      <c r="AL19" s="381"/>
      <c r="AM19" s="381"/>
      <c r="AN19" s="381"/>
      <c r="AO19" s="381"/>
      <c r="AP19" s="382" t="e">
        <f t="shared" si="1"/>
        <v>#DIV/0!</v>
      </c>
      <c r="AQ19" s="382"/>
      <c r="AR19" s="385" t="e">
        <f t="shared" ref="AR19" si="3">SUM(AP19:AQ22)/4</f>
        <v>#DIV/0!</v>
      </c>
    </row>
    <row r="20" spans="2:44" ht="45.4" customHeight="1">
      <c r="B20" s="259" t="s">
        <v>318</v>
      </c>
      <c r="C20" s="286"/>
      <c r="D20" s="286"/>
      <c r="E20" s="286"/>
      <c r="F20" s="286"/>
      <c r="G20" s="286"/>
      <c r="H20" s="286"/>
      <c r="I20" s="286"/>
      <c r="J20" s="286"/>
      <c r="K20" s="286"/>
      <c r="L20" s="260"/>
      <c r="M20" s="259"/>
      <c r="N20" s="286"/>
      <c r="O20" s="286"/>
      <c r="P20" s="286"/>
      <c r="Q20" s="286"/>
      <c r="R20" s="286"/>
      <c r="S20" s="286"/>
      <c r="T20" s="286"/>
      <c r="U20" s="286"/>
      <c r="V20" s="286"/>
      <c r="W20" s="286"/>
      <c r="X20" s="260"/>
      <c r="AA20" s="51"/>
      <c r="AB20" s="374"/>
      <c r="AC20" s="374"/>
      <c r="AD20" s="377" t="s">
        <v>140</v>
      </c>
      <c r="AE20" s="377"/>
      <c r="AF20" s="377"/>
      <c r="AG20" s="377"/>
      <c r="AH20" s="377"/>
      <c r="AI20" s="425"/>
      <c r="AJ20" s="426"/>
      <c r="AK20" s="427"/>
      <c r="AL20" s="381"/>
      <c r="AM20" s="381"/>
      <c r="AN20" s="381"/>
      <c r="AO20" s="381"/>
      <c r="AP20" s="382" t="e">
        <f t="shared" si="1"/>
        <v>#DIV/0!</v>
      </c>
      <c r="AQ20" s="382"/>
      <c r="AR20" s="385"/>
    </row>
    <row r="21" spans="2:44" ht="18.95" customHeight="1">
      <c r="B21" s="281" t="s">
        <v>11</v>
      </c>
      <c r="C21" s="282"/>
      <c r="D21" s="282"/>
      <c r="E21" s="282"/>
      <c r="F21" s="282"/>
      <c r="G21" s="282"/>
      <c r="H21" s="282"/>
      <c r="I21" s="282"/>
      <c r="J21" s="282"/>
      <c r="K21" s="282"/>
      <c r="L21" s="282"/>
      <c r="M21" s="282"/>
      <c r="N21" s="282"/>
      <c r="O21" s="282"/>
      <c r="P21" s="282"/>
      <c r="Q21" s="282"/>
      <c r="R21" s="282"/>
      <c r="S21" s="282"/>
      <c r="T21" s="282"/>
      <c r="U21" s="282"/>
      <c r="V21" s="282"/>
      <c r="W21" s="282"/>
      <c r="X21" s="283"/>
      <c r="AB21" s="374"/>
      <c r="AC21" s="374"/>
      <c r="AD21" s="377" t="s">
        <v>141</v>
      </c>
      <c r="AE21" s="377"/>
      <c r="AF21" s="377"/>
      <c r="AG21" s="377"/>
      <c r="AH21" s="377"/>
      <c r="AI21" s="425"/>
      <c r="AJ21" s="426"/>
      <c r="AK21" s="427"/>
      <c r="AL21" s="381"/>
      <c r="AM21" s="381"/>
      <c r="AN21" s="381"/>
      <c r="AO21" s="381"/>
      <c r="AP21" s="382" t="e">
        <f t="shared" si="1"/>
        <v>#DIV/0!</v>
      </c>
      <c r="AQ21" s="382"/>
      <c r="AR21" s="385"/>
    </row>
    <row r="22" spans="2:44" ht="18.95" customHeight="1">
      <c r="B22" s="284" t="s">
        <v>12</v>
      </c>
      <c r="C22" s="284"/>
      <c r="D22" s="69" t="s">
        <v>13</v>
      </c>
      <c r="E22" s="69" t="s">
        <v>14</v>
      </c>
      <c r="F22" s="69" t="s">
        <v>15</v>
      </c>
      <c r="G22" s="285" t="s">
        <v>16</v>
      </c>
      <c r="H22" s="285"/>
      <c r="I22" s="285"/>
      <c r="J22" s="69" t="s">
        <v>17</v>
      </c>
      <c r="K22" s="285" t="s">
        <v>18</v>
      </c>
      <c r="L22" s="285"/>
      <c r="M22" s="285"/>
      <c r="N22" s="69" t="s">
        <v>19</v>
      </c>
      <c r="O22" s="285" t="s">
        <v>20</v>
      </c>
      <c r="P22" s="285"/>
      <c r="Q22" s="285" t="s">
        <v>21</v>
      </c>
      <c r="R22" s="285"/>
      <c r="S22" s="285"/>
      <c r="T22" s="285" t="s">
        <v>22</v>
      </c>
      <c r="U22" s="285"/>
      <c r="V22" s="285" t="s">
        <v>23</v>
      </c>
      <c r="W22" s="285"/>
      <c r="X22" s="69" t="s">
        <v>24</v>
      </c>
      <c r="AB22" s="374"/>
      <c r="AC22" s="374"/>
      <c r="AD22" s="377" t="s">
        <v>142</v>
      </c>
      <c r="AE22" s="377"/>
      <c r="AF22" s="377"/>
      <c r="AG22" s="377"/>
      <c r="AH22" s="377"/>
      <c r="AI22" s="381"/>
      <c r="AJ22" s="381"/>
      <c r="AK22" s="381"/>
      <c r="AL22" s="381"/>
      <c r="AM22" s="381"/>
      <c r="AN22" s="381"/>
      <c r="AO22" s="381"/>
      <c r="AP22" s="382" t="e">
        <f t="shared" si="1"/>
        <v>#DIV/0!</v>
      </c>
      <c r="AQ22" s="382"/>
      <c r="AR22" s="385"/>
    </row>
    <row r="23" spans="2:44" ht="18.95" customHeight="1">
      <c r="B23" s="284" t="s">
        <v>25</v>
      </c>
      <c r="C23" s="284"/>
      <c r="D23" s="368">
        <f>AL15</f>
        <v>7</v>
      </c>
      <c r="E23" s="369"/>
      <c r="F23" s="370"/>
      <c r="G23" s="371">
        <f>AL16</f>
        <v>6</v>
      </c>
      <c r="H23" s="570"/>
      <c r="I23" s="570"/>
      <c r="J23" s="570"/>
      <c r="K23" s="570"/>
      <c r="L23" s="570"/>
      <c r="M23" s="571"/>
      <c r="N23" s="368">
        <f>AL17</f>
        <v>7</v>
      </c>
      <c r="O23" s="369"/>
      <c r="P23" s="369"/>
      <c r="Q23" s="369"/>
      <c r="R23" s="369"/>
      <c r="S23" s="370"/>
      <c r="T23" s="371">
        <f>AL18</f>
        <v>0</v>
      </c>
      <c r="U23" s="286"/>
      <c r="V23" s="286"/>
      <c r="W23" s="286"/>
      <c r="X23" s="260"/>
      <c r="Z23" s="52"/>
      <c r="AA23" s="52"/>
    </row>
    <row r="24" spans="2:44" ht="18.95" customHeight="1">
      <c r="B24" s="284" t="s">
        <v>26</v>
      </c>
      <c r="C24" s="284"/>
      <c r="D24" s="368">
        <f>AI15</f>
        <v>7</v>
      </c>
      <c r="E24" s="369"/>
      <c r="F24" s="370"/>
      <c r="G24" s="371">
        <f>AI16</f>
        <v>6</v>
      </c>
      <c r="H24" s="286"/>
      <c r="I24" s="286"/>
      <c r="J24" s="286"/>
      <c r="K24" s="286"/>
      <c r="L24" s="286"/>
      <c r="M24" s="260"/>
      <c r="N24" s="368">
        <f>AI17</f>
        <v>7</v>
      </c>
      <c r="O24" s="369"/>
      <c r="P24" s="369"/>
      <c r="Q24" s="369"/>
      <c r="R24" s="369"/>
      <c r="S24" s="370"/>
      <c r="T24" s="371">
        <f>AI18</f>
        <v>0</v>
      </c>
      <c r="U24" s="286"/>
      <c r="V24" s="286"/>
      <c r="W24" s="286"/>
      <c r="X24" s="260"/>
      <c r="Y24" s="53"/>
    </row>
    <row r="25" spans="2:44" ht="19.7" customHeight="1">
      <c r="B25" s="281" t="s">
        <v>47</v>
      </c>
      <c r="C25" s="282"/>
      <c r="D25" s="282"/>
      <c r="E25" s="282"/>
      <c r="F25" s="282"/>
      <c r="G25" s="282"/>
      <c r="H25" s="282"/>
      <c r="I25" s="282"/>
      <c r="J25" s="282"/>
      <c r="K25" s="282"/>
      <c r="L25" s="282"/>
      <c r="M25" s="282"/>
      <c r="N25" s="282"/>
      <c r="O25" s="282"/>
      <c r="P25" s="282"/>
      <c r="Q25" s="282"/>
      <c r="R25" s="282"/>
      <c r="S25" s="282"/>
      <c r="T25" s="282"/>
      <c r="U25" s="282"/>
      <c r="V25" s="282"/>
      <c r="W25" s="282"/>
      <c r="X25" s="283"/>
    </row>
    <row r="26" spans="2:44" ht="25.5">
      <c r="B26" s="72" t="s">
        <v>27</v>
      </c>
      <c r="C26" s="72" t="s">
        <v>28</v>
      </c>
      <c r="D26" s="72" t="s">
        <v>29</v>
      </c>
      <c r="E26" s="72" t="s">
        <v>30</v>
      </c>
      <c r="F26" s="27"/>
      <c r="G26" s="27"/>
      <c r="H26" s="299"/>
      <c r="I26" s="299"/>
      <c r="J26" s="299"/>
      <c r="K26" s="299"/>
      <c r="L26" s="299"/>
      <c r="M26" s="299"/>
      <c r="N26" s="299"/>
      <c r="O26" s="299"/>
      <c r="P26" s="299"/>
      <c r="Q26" s="299"/>
      <c r="R26" s="299"/>
      <c r="S26" s="301"/>
      <c r="T26" s="301"/>
      <c r="U26" s="301"/>
      <c r="V26" s="301"/>
      <c r="W26" s="301"/>
      <c r="X26" s="302"/>
    </row>
    <row r="27" spans="2:44" ht="17.649999999999999" customHeight="1">
      <c r="B27" s="74" t="s">
        <v>31</v>
      </c>
      <c r="C27" s="365">
        <f>IF(ISERROR($D$23/$D$24),0,$D$23/$D$24)</f>
        <v>1</v>
      </c>
      <c r="D27" s="365">
        <f>$E$18</f>
        <v>1</v>
      </c>
      <c r="E27" s="73">
        <f>$O$14</f>
        <v>1</v>
      </c>
      <c r="F27" s="28"/>
      <c r="G27" s="28"/>
      <c r="H27" s="300"/>
      <c r="I27" s="300"/>
      <c r="J27" s="303"/>
      <c r="K27" s="303"/>
      <c r="L27" s="5"/>
      <c r="M27" s="5"/>
      <c r="N27" s="300"/>
      <c r="O27" s="300"/>
      <c r="P27" s="300"/>
      <c r="Q27" s="300"/>
      <c r="R27" s="300"/>
      <c r="S27" s="304"/>
      <c r="T27" s="304"/>
      <c r="U27" s="304"/>
      <c r="V27" s="304"/>
      <c r="W27" s="304"/>
      <c r="X27" s="305"/>
    </row>
    <row r="28" spans="2:44" ht="17.649999999999999" customHeight="1">
      <c r="B28" s="74" t="s">
        <v>32</v>
      </c>
      <c r="C28" s="366"/>
      <c r="D28" s="366"/>
      <c r="E28" s="73">
        <f t="shared" ref="E28:E37" si="4">$O$14</f>
        <v>1</v>
      </c>
      <c r="F28" s="28"/>
      <c r="G28" s="28"/>
      <c r="H28" s="303"/>
      <c r="I28" s="303"/>
      <c r="J28" s="303"/>
      <c r="K28" s="303"/>
      <c r="L28" s="6"/>
      <c r="M28" s="5"/>
      <c r="N28" s="303"/>
      <c r="O28" s="303"/>
      <c r="P28" s="303"/>
      <c r="Q28" s="303"/>
      <c r="R28" s="303"/>
      <c r="S28" s="304"/>
      <c r="T28" s="304"/>
      <c r="U28" s="304"/>
      <c r="V28" s="304"/>
      <c r="W28" s="304"/>
      <c r="X28" s="305"/>
    </row>
    <row r="29" spans="2:44" ht="17.649999999999999" customHeight="1">
      <c r="B29" s="74" t="s">
        <v>33</v>
      </c>
      <c r="C29" s="367"/>
      <c r="D29" s="367"/>
      <c r="E29" s="73">
        <f t="shared" si="4"/>
        <v>1</v>
      </c>
      <c r="F29" s="28"/>
      <c r="G29" s="28"/>
      <c r="H29" s="303"/>
      <c r="I29" s="303"/>
      <c r="J29" s="303"/>
      <c r="K29" s="303"/>
      <c r="L29" s="6"/>
      <c r="M29" s="5"/>
      <c r="N29" s="303"/>
      <c r="O29" s="303"/>
      <c r="P29" s="303"/>
      <c r="Q29" s="303"/>
      <c r="R29" s="303"/>
      <c r="S29" s="304"/>
      <c r="T29" s="304"/>
      <c r="U29" s="304"/>
      <c r="V29" s="304"/>
      <c r="W29" s="304"/>
      <c r="X29" s="305"/>
    </row>
    <row r="30" spans="2:44" ht="17.649999999999999" customHeight="1">
      <c r="B30" s="74" t="s">
        <v>34</v>
      </c>
      <c r="C30" s="365">
        <f>IF(ISERROR($G$23/$G$24),0,$G$23/$G$24)</f>
        <v>1</v>
      </c>
      <c r="D30" s="365">
        <f t="shared" ref="D30:D36" si="5">$E$18</f>
        <v>1</v>
      </c>
      <c r="E30" s="73">
        <f t="shared" si="4"/>
        <v>1</v>
      </c>
      <c r="F30" s="28"/>
      <c r="G30" s="28"/>
      <c r="H30" s="303"/>
      <c r="I30" s="303"/>
      <c r="J30" s="303"/>
      <c r="K30" s="303"/>
      <c r="L30" s="6"/>
      <c r="M30" s="5"/>
      <c r="N30" s="303"/>
      <c r="O30" s="303"/>
      <c r="P30" s="303"/>
      <c r="Q30" s="303"/>
      <c r="R30" s="303"/>
      <c r="S30" s="304"/>
      <c r="T30" s="304"/>
      <c r="U30" s="304"/>
      <c r="V30" s="304"/>
      <c r="W30" s="304"/>
      <c r="X30" s="305"/>
    </row>
    <row r="31" spans="2:44" ht="17.649999999999999" customHeight="1">
      <c r="B31" s="74" t="s">
        <v>35</v>
      </c>
      <c r="C31" s="366"/>
      <c r="D31" s="366"/>
      <c r="E31" s="73">
        <f t="shared" si="4"/>
        <v>1</v>
      </c>
      <c r="F31" s="28"/>
      <c r="G31" s="28"/>
      <c r="H31" s="303"/>
      <c r="I31" s="303"/>
      <c r="J31" s="303"/>
      <c r="K31" s="303"/>
      <c r="L31" s="6"/>
      <c r="M31" s="5"/>
      <c r="N31" s="303"/>
      <c r="O31" s="303"/>
      <c r="P31" s="303"/>
      <c r="Q31" s="303"/>
      <c r="R31" s="303"/>
      <c r="S31" s="304"/>
      <c r="T31" s="304"/>
      <c r="U31" s="304"/>
      <c r="V31" s="304"/>
      <c r="W31" s="304"/>
      <c r="X31" s="305"/>
    </row>
    <row r="32" spans="2:44" ht="17.649999999999999" customHeight="1">
      <c r="B32" s="74" t="s">
        <v>36</v>
      </c>
      <c r="C32" s="367"/>
      <c r="D32" s="367"/>
      <c r="E32" s="73">
        <f t="shared" si="4"/>
        <v>1</v>
      </c>
      <c r="F32" s="28"/>
      <c r="G32" s="28"/>
      <c r="H32" s="303"/>
      <c r="I32" s="303"/>
      <c r="J32" s="303"/>
      <c r="K32" s="303"/>
      <c r="L32" s="6"/>
      <c r="M32" s="5"/>
      <c r="N32" s="303"/>
      <c r="O32" s="303"/>
      <c r="P32" s="303"/>
      <c r="Q32" s="303"/>
      <c r="R32" s="303"/>
      <c r="S32" s="304"/>
      <c r="T32" s="304"/>
      <c r="U32" s="304"/>
      <c r="V32" s="304"/>
      <c r="W32" s="304"/>
      <c r="X32" s="305"/>
    </row>
    <row r="33" spans="2:27" ht="17.649999999999999" customHeight="1">
      <c r="B33" s="74" t="s">
        <v>37</v>
      </c>
      <c r="C33" s="365">
        <f>IF(ISERROR($N$23/$N$24),0,$N$23/$N$24)</f>
        <v>1</v>
      </c>
      <c r="D33" s="365">
        <f t="shared" si="5"/>
        <v>1</v>
      </c>
      <c r="E33" s="73">
        <f t="shared" si="4"/>
        <v>1</v>
      </c>
      <c r="F33" s="28"/>
      <c r="G33" s="28"/>
      <c r="H33" s="303"/>
      <c r="I33" s="303"/>
      <c r="J33" s="303"/>
      <c r="K33" s="303"/>
      <c r="L33" s="6"/>
      <c r="M33" s="5"/>
      <c r="N33" s="303"/>
      <c r="O33" s="303"/>
      <c r="P33" s="303"/>
      <c r="Q33" s="303"/>
      <c r="R33" s="303"/>
      <c r="S33" s="304"/>
      <c r="T33" s="304"/>
      <c r="U33" s="304"/>
      <c r="V33" s="304"/>
      <c r="W33" s="304"/>
      <c r="X33" s="305"/>
    </row>
    <row r="34" spans="2:27" ht="17.649999999999999" customHeight="1">
      <c r="B34" s="74" t="s">
        <v>38</v>
      </c>
      <c r="C34" s="366"/>
      <c r="D34" s="366"/>
      <c r="E34" s="73">
        <f t="shared" si="4"/>
        <v>1</v>
      </c>
      <c r="F34" s="28"/>
      <c r="G34" s="28"/>
      <c r="H34" s="303"/>
      <c r="I34" s="303"/>
      <c r="J34" s="303"/>
      <c r="K34" s="303"/>
      <c r="L34" s="6"/>
      <c r="M34" s="5"/>
      <c r="N34" s="303"/>
      <c r="O34" s="303"/>
      <c r="P34" s="303"/>
      <c r="Q34" s="303"/>
      <c r="R34" s="303"/>
      <c r="S34" s="304"/>
      <c r="T34" s="304"/>
      <c r="U34" s="304"/>
      <c r="V34" s="304"/>
      <c r="W34" s="304"/>
      <c r="X34" s="305"/>
    </row>
    <row r="35" spans="2:27" ht="17.649999999999999" customHeight="1">
      <c r="B35" s="74" t="s">
        <v>39</v>
      </c>
      <c r="C35" s="367"/>
      <c r="D35" s="367"/>
      <c r="E35" s="73">
        <f t="shared" si="4"/>
        <v>1</v>
      </c>
      <c r="F35" s="28"/>
      <c r="G35" s="28"/>
      <c r="H35" s="303"/>
      <c r="I35" s="303"/>
      <c r="J35" s="303"/>
      <c r="K35" s="303"/>
      <c r="L35" s="6"/>
      <c r="M35" s="5"/>
      <c r="N35" s="303"/>
      <c r="O35" s="303"/>
      <c r="P35" s="303"/>
      <c r="Q35" s="303"/>
      <c r="R35" s="303"/>
      <c r="S35" s="304"/>
      <c r="T35" s="304"/>
      <c r="U35" s="304"/>
      <c r="V35" s="304"/>
      <c r="W35" s="304"/>
      <c r="X35" s="305"/>
    </row>
    <row r="36" spans="2:27" ht="17.649999999999999" customHeight="1">
      <c r="B36" s="74" t="s">
        <v>40</v>
      </c>
      <c r="C36" s="365">
        <f>IF(ISERROR($T$23/$T$24),0,$T$23/$T$24)</f>
        <v>0</v>
      </c>
      <c r="D36" s="365">
        <f t="shared" si="5"/>
        <v>1</v>
      </c>
      <c r="E36" s="73">
        <f t="shared" si="4"/>
        <v>1</v>
      </c>
      <c r="F36" s="28"/>
      <c r="G36" s="28"/>
      <c r="H36" s="303"/>
      <c r="I36" s="303"/>
      <c r="J36" s="303"/>
      <c r="K36" s="303"/>
      <c r="L36" s="6"/>
      <c r="M36" s="5"/>
      <c r="N36" s="303"/>
      <c r="O36" s="303"/>
      <c r="P36" s="303"/>
      <c r="Q36" s="303"/>
      <c r="R36" s="303"/>
      <c r="S36" s="304"/>
      <c r="T36" s="304"/>
      <c r="U36" s="304"/>
      <c r="V36" s="304"/>
      <c r="W36" s="304"/>
      <c r="X36" s="305"/>
    </row>
    <row r="37" spans="2:27" ht="17.649999999999999" customHeight="1">
      <c r="B37" s="74" t="s">
        <v>41</v>
      </c>
      <c r="C37" s="366"/>
      <c r="D37" s="366"/>
      <c r="E37" s="73">
        <f t="shared" si="4"/>
        <v>1</v>
      </c>
      <c r="F37" s="28"/>
      <c r="G37" s="28"/>
      <c r="H37" s="303"/>
      <c r="I37" s="303"/>
      <c r="J37" s="303"/>
      <c r="K37" s="303"/>
      <c r="L37" s="6"/>
      <c r="M37" s="5"/>
      <c r="N37" s="303"/>
      <c r="O37" s="303"/>
      <c r="P37" s="303"/>
      <c r="Q37" s="303"/>
      <c r="R37" s="303"/>
      <c r="S37" s="304"/>
      <c r="T37" s="304"/>
      <c r="U37" s="304"/>
      <c r="V37" s="304"/>
      <c r="W37" s="304"/>
      <c r="X37" s="305"/>
    </row>
    <row r="38" spans="2:27" ht="17.649999999999999" customHeight="1">
      <c r="B38" s="74" t="s">
        <v>42</v>
      </c>
      <c r="C38" s="367"/>
      <c r="D38" s="367"/>
      <c r="E38" s="73">
        <v>0</v>
      </c>
      <c r="F38" s="29"/>
      <c r="G38" s="29"/>
      <c r="H38" s="308"/>
      <c r="I38" s="308"/>
      <c r="J38" s="308"/>
      <c r="K38" s="308"/>
      <c r="L38" s="7"/>
      <c r="M38" s="8"/>
      <c r="N38" s="308"/>
      <c r="O38" s="308"/>
      <c r="P38" s="308"/>
      <c r="Q38" s="308"/>
      <c r="R38" s="308"/>
      <c r="S38" s="306"/>
      <c r="T38" s="306"/>
      <c r="U38" s="306"/>
      <c r="V38" s="306"/>
      <c r="W38" s="306"/>
      <c r="X38" s="307"/>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311" t="s">
        <v>50</v>
      </c>
      <c r="C40" s="312"/>
      <c r="D40" s="312"/>
      <c r="E40" s="312"/>
      <c r="F40" s="312"/>
      <c r="G40" s="312"/>
      <c r="H40" s="312"/>
      <c r="I40" s="312"/>
      <c r="J40" s="312"/>
      <c r="K40" s="312"/>
      <c r="L40" s="312"/>
      <c r="M40" s="312"/>
      <c r="N40" s="312"/>
      <c r="O40" s="312"/>
      <c r="P40" s="312"/>
      <c r="Q40" s="312"/>
      <c r="R40" s="312"/>
      <c r="S40" s="312"/>
      <c r="T40" s="312"/>
      <c r="U40" s="312"/>
      <c r="V40" s="312"/>
      <c r="W40" s="312"/>
      <c r="X40" s="313"/>
    </row>
    <row r="41" spans="2:27" ht="33" customHeight="1">
      <c r="B41" s="309" t="s">
        <v>319</v>
      </c>
      <c r="C41" s="309"/>
      <c r="D41" s="309"/>
      <c r="E41" s="309"/>
      <c r="F41" s="309"/>
      <c r="G41" s="309"/>
      <c r="H41" s="309"/>
      <c r="I41" s="309"/>
      <c r="J41" s="309"/>
      <c r="K41" s="309"/>
      <c r="L41" s="309"/>
      <c r="M41" s="309"/>
      <c r="N41" s="309"/>
      <c r="O41" s="309"/>
      <c r="P41" s="309"/>
      <c r="Q41" s="309"/>
      <c r="R41" s="309"/>
      <c r="S41" s="309"/>
      <c r="T41" s="309"/>
      <c r="U41" s="309"/>
      <c r="V41" s="309"/>
      <c r="W41" s="309"/>
      <c r="X41" s="309"/>
      <c r="Y41" s="54"/>
      <c r="Z41" s="55"/>
      <c r="AA41" s="55"/>
    </row>
    <row r="42" spans="2:27" ht="10.5" customHeight="1">
      <c r="B42" s="310"/>
      <c r="C42" s="299"/>
      <c r="D42" s="299"/>
      <c r="E42" s="299"/>
      <c r="F42" s="299"/>
      <c r="G42" s="299"/>
      <c r="H42" s="299"/>
      <c r="I42" s="299"/>
      <c r="J42" s="299"/>
      <c r="K42" s="299"/>
      <c r="L42" s="299"/>
      <c r="M42" s="299"/>
      <c r="N42" s="299"/>
      <c r="O42" s="299"/>
      <c r="P42" s="299"/>
      <c r="Q42" s="299"/>
      <c r="R42" s="299"/>
      <c r="S42" s="299"/>
      <c r="T42" s="299"/>
      <c r="U42" s="299"/>
      <c r="V42" s="299"/>
      <c r="W42" s="299"/>
      <c r="X42" s="302"/>
      <c r="Y42" s="56"/>
      <c r="Z42" s="57"/>
      <c r="AA42" s="58"/>
    </row>
    <row r="43" spans="2:27" ht="18" customHeight="1">
      <c r="B43" s="323" t="s">
        <v>43</v>
      </c>
      <c r="C43" s="324"/>
      <c r="D43" s="324"/>
      <c r="E43" s="324"/>
      <c r="F43" s="324"/>
      <c r="G43" s="324"/>
      <c r="H43" s="324"/>
      <c r="I43" s="324"/>
      <c r="J43" s="324"/>
      <c r="K43" s="324"/>
      <c r="L43" s="324"/>
      <c r="M43" s="324"/>
      <c r="N43" s="324"/>
      <c r="O43" s="324"/>
      <c r="P43" s="324"/>
      <c r="Q43" s="324"/>
      <c r="R43" s="324"/>
      <c r="S43" s="324"/>
      <c r="T43" s="324"/>
      <c r="U43" s="324"/>
      <c r="V43" s="324"/>
      <c r="W43" s="324"/>
      <c r="X43" s="325"/>
      <c r="Y43" s="56"/>
      <c r="Z43" s="57"/>
      <c r="AA43" s="58"/>
    </row>
    <row r="44" spans="2:27" ht="32.25" customHeight="1">
      <c r="B44" s="326"/>
      <c r="C44" s="327"/>
      <c r="D44" s="327"/>
      <c r="E44" s="327"/>
      <c r="F44" s="327"/>
      <c r="G44" s="327"/>
      <c r="H44" s="327"/>
      <c r="I44" s="327"/>
      <c r="J44" s="327"/>
      <c r="K44" s="327"/>
      <c r="L44" s="327"/>
      <c r="M44" s="327"/>
      <c r="N44" s="327"/>
      <c r="O44" s="327"/>
      <c r="P44" s="327"/>
      <c r="Q44" s="327"/>
      <c r="R44" s="327"/>
      <c r="S44" s="327"/>
      <c r="T44" s="327"/>
      <c r="U44" s="327"/>
      <c r="V44" s="327"/>
      <c r="W44" s="327"/>
      <c r="X44" s="328"/>
      <c r="Y44" s="56"/>
      <c r="Z44" s="57"/>
      <c r="AA44" s="58"/>
    </row>
    <row r="45" spans="2:27" ht="8.4499999999999993" customHeight="1">
      <c r="B45" s="30"/>
      <c r="C45" s="27"/>
      <c r="D45" s="27"/>
      <c r="E45" s="27"/>
      <c r="F45" s="27"/>
      <c r="G45" s="299"/>
      <c r="H45" s="299"/>
      <c r="I45" s="299"/>
      <c r="J45" s="299"/>
      <c r="K45" s="299"/>
      <c r="L45" s="299"/>
      <c r="M45" s="27"/>
      <c r="N45" s="27"/>
      <c r="O45" s="27"/>
      <c r="P45" s="27"/>
      <c r="Q45" s="27"/>
      <c r="R45" s="27"/>
      <c r="S45" s="27"/>
      <c r="T45" s="27"/>
      <c r="U45" s="27"/>
      <c r="V45" s="27"/>
      <c r="W45" s="27"/>
      <c r="X45" s="31"/>
      <c r="Y45" s="56"/>
      <c r="Z45" s="57"/>
      <c r="AA45" s="58"/>
    </row>
    <row r="46" spans="2:27" ht="12.75">
      <c r="B46" s="314" t="s">
        <v>44</v>
      </c>
      <c r="C46" s="315"/>
      <c r="D46" s="315"/>
      <c r="E46" s="315"/>
      <c r="F46" s="315"/>
      <c r="G46" s="315"/>
      <c r="H46" s="315"/>
      <c r="I46" s="28"/>
      <c r="J46" s="13" t="s">
        <v>45</v>
      </c>
      <c r="K46" s="28"/>
      <c r="L46" s="316" t="s">
        <v>278</v>
      </c>
      <c r="M46" s="317"/>
      <c r="N46" s="28"/>
      <c r="O46" s="5" t="s">
        <v>46</v>
      </c>
      <c r="P46" s="28"/>
      <c r="Q46" s="259"/>
      <c r="R46" s="260"/>
      <c r="S46" s="28"/>
      <c r="T46" s="28"/>
      <c r="U46" s="28"/>
      <c r="V46" s="28"/>
      <c r="W46" s="28"/>
      <c r="X46" s="33"/>
      <c r="Y46" s="56"/>
      <c r="Z46" s="57"/>
      <c r="AA46" s="58"/>
    </row>
    <row r="47" spans="2:27" ht="8.4499999999999993" customHeight="1">
      <c r="B47" s="34"/>
      <c r="C47" s="28"/>
      <c r="D47" s="28"/>
      <c r="E47" s="28"/>
      <c r="F47" s="28"/>
      <c r="G47" s="28"/>
      <c r="H47" s="28"/>
      <c r="I47" s="318"/>
      <c r="J47" s="318"/>
      <c r="K47" s="318"/>
      <c r="L47" s="318"/>
      <c r="M47" s="318"/>
      <c r="N47" s="318"/>
      <c r="O47" s="318"/>
      <c r="P47" s="318"/>
      <c r="Q47" s="318"/>
      <c r="R47" s="318"/>
      <c r="S47" s="318"/>
      <c r="T47" s="318"/>
      <c r="U47" s="318"/>
      <c r="V47" s="318"/>
      <c r="W47" s="318"/>
      <c r="X47" s="319"/>
      <c r="Y47" s="56"/>
      <c r="Z47" s="57"/>
      <c r="AA47" s="58"/>
    </row>
    <row r="48" spans="2:27" ht="35.25" customHeight="1">
      <c r="B48" s="320" t="s">
        <v>57</v>
      </c>
      <c r="C48" s="321"/>
      <c r="D48" s="321"/>
      <c r="E48" s="321"/>
      <c r="F48" s="321"/>
      <c r="G48" s="321"/>
      <c r="H48" s="321"/>
      <c r="I48" s="321"/>
      <c r="J48" s="321"/>
      <c r="K48" s="321"/>
      <c r="L48" s="321"/>
      <c r="M48" s="321"/>
      <c r="N48" s="321"/>
      <c r="O48" s="321"/>
      <c r="P48" s="321"/>
      <c r="Q48" s="321"/>
      <c r="R48" s="321"/>
      <c r="S48" s="321"/>
      <c r="T48" s="321"/>
      <c r="U48" s="321"/>
      <c r="V48" s="321"/>
      <c r="W48" s="321"/>
      <c r="X48" s="322"/>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303"/>
      <c r="H50" s="303"/>
      <c r="I50" s="303"/>
      <c r="J50" s="303"/>
      <c r="K50" s="303"/>
      <c r="L50" s="303"/>
      <c r="M50" s="303"/>
      <c r="N50" s="303"/>
      <c r="O50" s="303"/>
      <c r="P50" s="303"/>
      <c r="Q50" s="303"/>
      <c r="R50" s="303"/>
      <c r="S50" s="303"/>
      <c r="T50" s="303"/>
      <c r="U50" s="303"/>
      <c r="V50" s="303"/>
      <c r="W50" s="303"/>
      <c r="X50" s="303"/>
      <c r="Y50" s="56"/>
      <c r="Z50" s="57"/>
      <c r="AA50" s="58"/>
    </row>
  </sheetData>
  <sheetProtection selectLockedCells="1" selectUnlockedCells="1"/>
  <mergeCells count="221">
    <mergeCell ref="AR7:AR10"/>
    <mergeCell ref="AR11:AR14"/>
    <mergeCell ref="AR15:AR18"/>
    <mergeCell ref="AR19:AR22"/>
    <mergeCell ref="B46:H46"/>
    <mergeCell ref="L46:M46"/>
    <mergeCell ref="Q46:R46"/>
    <mergeCell ref="I47:X47"/>
    <mergeCell ref="B48:X48"/>
    <mergeCell ref="H36:I36"/>
    <mergeCell ref="J36:K36"/>
    <mergeCell ref="N36:O36"/>
    <mergeCell ref="P36:R36"/>
    <mergeCell ref="H37:I37"/>
    <mergeCell ref="J37:K37"/>
    <mergeCell ref="N37:O37"/>
    <mergeCell ref="P37:R37"/>
    <mergeCell ref="H34:I34"/>
    <mergeCell ref="J34:K34"/>
    <mergeCell ref="N34:O34"/>
    <mergeCell ref="P34:R34"/>
    <mergeCell ref="H35:I35"/>
    <mergeCell ref="J35:K35"/>
    <mergeCell ref="N35:O35"/>
    <mergeCell ref="H32:I32"/>
    <mergeCell ref="J32:K32"/>
    <mergeCell ref="N32:O32"/>
    <mergeCell ref="P32:R32"/>
    <mergeCell ref="H33:I33"/>
    <mergeCell ref="J33:K33"/>
    <mergeCell ref="N33:O33"/>
    <mergeCell ref="P33:R33"/>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C36:C38"/>
    <mergeCell ref="D36:D38"/>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P35:R35"/>
    <mergeCell ref="D23:F23"/>
    <mergeCell ref="G23:M23"/>
    <mergeCell ref="N23:S23"/>
    <mergeCell ref="T23:X23"/>
    <mergeCell ref="D24:F24"/>
    <mergeCell ref="G24:M24"/>
    <mergeCell ref="N24:S24"/>
    <mergeCell ref="T24:X24"/>
    <mergeCell ref="B25:X25"/>
    <mergeCell ref="AI22:AK22"/>
    <mergeCell ref="AL22:AO22"/>
    <mergeCell ref="AP22:AQ22"/>
    <mergeCell ref="B21:X21"/>
    <mergeCell ref="AD21:AH21"/>
    <mergeCell ref="AI21:AK21"/>
    <mergeCell ref="AL21:AO21"/>
    <mergeCell ref="AP21:AQ21"/>
    <mergeCell ref="B22:C22"/>
    <mergeCell ref="G22:I22"/>
    <mergeCell ref="K22:M22"/>
    <mergeCell ref="O22:P22"/>
    <mergeCell ref="Q22:S22"/>
    <mergeCell ref="AL16:AO16"/>
    <mergeCell ref="AP19:AQ19"/>
    <mergeCell ref="B20:L20"/>
    <mergeCell ref="M20:X20"/>
    <mergeCell ref="AD20:AH20"/>
    <mergeCell ref="AI20:AK20"/>
    <mergeCell ref="AL20:AO20"/>
    <mergeCell ref="AP20:AQ20"/>
    <mergeCell ref="AD18:AH18"/>
    <mergeCell ref="AI18:AK18"/>
    <mergeCell ref="AL18:AO18"/>
    <mergeCell ref="AP18:AQ18"/>
    <mergeCell ref="B19:L19"/>
    <mergeCell ref="M19:X19"/>
    <mergeCell ref="AB19:AC22"/>
    <mergeCell ref="AD19:AH19"/>
    <mergeCell ref="AI19:AK19"/>
    <mergeCell ref="AL19:AO19"/>
    <mergeCell ref="C18:D18"/>
    <mergeCell ref="E18:F18"/>
    <mergeCell ref="G18:L18"/>
    <mergeCell ref="M18:Q18"/>
    <mergeCell ref="R18:U18"/>
    <mergeCell ref="V18:X18"/>
    <mergeCell ref="AI14:AK14"/>
    <mergeCell ref="AL14:AO14"/>
    <mergeCell ref="AP14:AQ14"/>
    <mergeCell ref="B15:X15"/>
    <mergeCell ref="AB15:AC18"/>
    <mergeCell ref="AD15:AH15"/>
    <mergeCell ref="AI15:AK15"/>
    <mergeCell ref="AL15:AO15"/>
    <mergeCell ref="AP15:AQ15"/>
    <mergeCell ref="B16:B17"/>
    <mergeCell ref="C16:D17"/>
    <mergeCell ref="AP16:AQ16"/>
    <mergeCell ref="M17:Q17"/>
    <mergeCell ref="R17:U17"/>
    <mergeCell ref="V17:X17"/>
    <mergeCell ref="AD17:AH17"/>
    <mergeCell ref="AI17:AK17"/>
    <mergeCell ref="AL17:AO17"/>
    <mergeCell ref="AP17:AQ17"/>
    <mergeCell ref="E16:F17"/>
    <mergeCell ref="G16:L17"/>
    <mergeCell ref="M16:X16"/>
    <mergeCell ref="AD16:AH16"/>
    <mergeCell ref="AI16:AK16"/>
    <mergeCell ref="AI11:AK11"/>
    <mergeCell ref="AL11:AO11"/>
    <mergeCell ref="AP11:AQ11"/>
    <mergeCell ref="B12:F13"/>
    <mergeCell ref="G12:J13"/>
    <mergeCell ref="K12:N13"/>
    <mergeCell ref="O12:X12"/>
    <mergeCell ref="AD12:AH12"/>
    <mergeCell ref="AI12:AK12"/>
    <mergeCell ref="AL12:AO12"/>
    <mergeCell ref="AP12:AQ12"/>
    <mergeCell ref="O13:R13"/>
    <mergeCell ref="S13:U13"/>
    <mergeCell ref="V13:X13"/>
    <mergeCell ref="AD13:AH13"/>
    <mergeCell ref="AI13:AK13"/>
    <mergeCell ref="AL13:AO13"/>
    <mergeCell ref="AP13:AQ13"/>
    <mergeCell ref="AP7:AQ7"/>
    <mergeCell ref="AD8:AH8"/>
    <mergeCell ref="AI8:AK8"/>
    <mergeCell ref="AL8:AO8"/>
    <mergeCell ref="AP8:AQ8"/>
    <mergeCell ref="B9:X9"/>
    <mergeCell ref="AD9:AH9"/>
    <mergeCell ref="AI9:AK9"/>
    <mergeCell ref="AL9:AO9"/>
    <mergeCell ref="AP9:AQ9"/>
    <mergeCell ref="B7:F8"/>
    <mergeCell ref="G7:X8"/>
    <mergeCell ref="AB7:AC10"/>
    <mergeCell ref="AD7:AH7"/>
    <mergeCell ref="AI7:AK7"/>
    <mergeCell ref="AL7:AO7"/>
    <mergeCell ref="B10:X10"/>
    <mergeCell ref="AD10:AH10"/>
    <mergeCell ref="AI10:AK10"/>
    <mergeCell ref="AL10:AO10"/>
    <mergeCell ref="AP10:AQ10"/>
    <mergeCell ref="AI5:AK6"/>
    <mergeCell ref="AL5:AO6"/>
    <mergeCell ref="AP5:AQ6"/>
    <mergeCell ref="B6:X6"/>
    <mergeCell ref="B1:T1"/>
    <mergeCell ref="U1:X4"/>
    <mergeCell ref="B2:T4"/>
    <mergeCell ref="C5:D5"/>
    <mergeCell ref="E5:G5"/>
    <mergeCell ref="H5:J5"/>
    <mergeCell ref="K5:N5"/>
    <mergeCell ref="O5:R5"/>
    <mergeCell ref="S5:V5"/>
    <mergeCell ref="AB3:AR4"/>
    <mergeCell ref="AR5:AR6"/>
    <mergeCell ref="AB1:AR1"/>
    <mergeCell ref="C27:C29"/>
    <mergeCell ref="D27:D29"/>
    <mergeCell ref="C30:C32"/>
    <mergeCell ref="D30:D32"/>
    <mergeCell ref="C33:C35"/>
    <mergeCell ref="D33:D35"/>
    <mergeCell ref="W5:X5"/>
    <mergeCell ref="AB5:AC6"/>
    <mergeCell ref="AD5:AH6"/>
    <mergeCell ref="B11:X11"/>
    <mergeCell ref="AB11:AC14"/>
    <mergeCell ref="AD11:AH11"/>
    <mergeCell ref="B14:F14"/>
    <mergeCell ref="G14:J14"/>
    <mergeCell ref="K14:N14"/>
    <mergeCell ref="O14:R14"/>
    <mergeCell ref="S14:U14"/>
    <mergeCell ref="V14:X14"/>
    <mergeCell ref="AD14:AH14"/>
    <mergeCell ref="T22:U22"/>
    <mergeCell ref="V22:W22"/>
    <mergeCell ref="AD22:AH22"/>
    <mergeCell ref="B24:C24"/>
    <mergeCell ref="B23:C23"/>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Hoja1!$A$3:$A$24</xm:f>
          </x14:formula1>
          <xm:sqref>G7:X8</xm:sqref>
        </x14:dataValidation>
        <x14:dataValidation type="list" allowBlank="1" showInputMessage="1" showErrorMessage="1">
          <x14:formula1>
            <xm:f>Hoja1!$F$3:$F$8</xm:f>
          </x14:formula1>
          <xm:sqref>C18:D18</xm:sqref>
        </x14:dataValidation>
        <x14:dataValidation type="list" allowBlank="1" showInputMessage="1" showErrorMessage="1">
          <x14:formula1>
            <xm:f>Hoja1!$D$3:$D$13</xm:f>
          </x14:formula1>
          <xm:sqref>G14:J14</xm:sqref>
        </x14:dataValidation>
      </x14:dataValidations>
    </ext>
  </extLs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0">
    <tabColor rgb="FFFFFF00"/>
    <pageSetUpPr fitToPage="1"/>
  </sheetPr>
  <dimension ref="B1:AR50"/>
  <sheetViews>
    <sheetView zoomScale="80" zoomScaleNormal="80" zoomScaleSheetLayoutView="100" workbookViewId="0">
      <selection activeCell="H5" sqref="H5:J5"/>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43" width="4.625" style="46"/>
    <col min="44" max="44" width="8.5" style="23" customWidth="1"/>
    <col min="45" max="16384" width="4.625" style="23"/>
  </cols>
  <sheetData>
    <row r="1" spans="2:44" ht="20.25" customHeight="1">
      <c r="B1" s="344" t="s">
        <v>72</v>
      </c>
      <c r="C1" s="345"/>
      <c r="D1" s="345"/>
      <c r="E1" s="345"/>
      <c r="F1" s="345"/>
      <c r="G1" s="345"/>
      <c r="H1" s="345"/>
      <c r="I1" s="345"/>
      <c r="J1" s="345"/>
      <c r="K1" s="345"/>
      <c r="L1" s="345"/>
      <c r="M1" s="345"/>
      <c r="N1" s="345"/>
      <c r="O1" s="345"/>
      <c r="P1" s="345"/>
      <c r="Q1" s="345"/>
      <c r="R1" s="345"/>
      <c r="S1" s="345"/>
      <c r="T1" s="346"/>
      <c r="U1" s="356"/>
      <c r="V1" s="357"/>
      <c r="W1" s="357"/>
      <c r="X1" s="358"/>
      <c r="AB1" s="383" t="s">
        <v>374</v>
      </c>
      <c r="AC1" s="383"/>
      <c r="AD1" s="383"/>
      <c r="AE1" s="383"/>
      <c r="AF1" s="383"/>
      <c r="AG1" s="383"/>
      <c r="AH1" s="383"/>
      <c r="AI1" s="383"/>
      <c r="AJ1" s="383"/>
      <c r="AK1" s="383"/>
      <c r="AL1" s="383"/>
      <c r="AM1" s="383"/>
      <c r="AN1" s="383"/>
      <c r="AO1" s="383"/>
      <c r="AP1" s="383"/>
      <c r="AQ1" s="383"/>
      <c r="AR1" s="383"/>
    </row>
    <row r="2" spans="2:44" ht="13.5" customHeight="1">
      <c r="B2" s="347" t="s">
        <v>75</v>
      </c>
      <c r="C2" s="348"/>
      <c r="D2" s="348"/>
      <c r="E2" s="348"/>
      <c r="F2" s="348"/>
      <c r="G2" s="348"/>
      <c r="H2" s="348"/>
      <c r="I2" s="348"/>
      <c r="J2" s="348"/>
      <c r="K2" s="348"/>
      <c r="L2" s="348"/>
      <c r="M2" s="348"/>
      <c r="N2" s="348"/>
      <c r="O2" s="348"/>
      <c r="P2" s="348"/>
      <c r="Q2" s="348"/>
      <c r="R2" s="348"/>
      <c r="S2" s="348"/>
      <c r="T2" s="349"/>
      <c r="U2" s="359"/>
      <c r="V2" s="360"/>
      <c r="W2" s="360"/>
      <c r="X2" s="361"/>
    </row>
    <row r="3" spans="2:44" ht="13.5" customHeight="1">
      <c r="B3" s="350"/>
      <c r="C3" s="351"/>
      <c r="D3" s="351"/>
      <c r="E3" s="351"/>
      <c r="F3" s="351"/>
      <c r="G3" s="351"/>
      <c r="H3" s="351"/>
      <c r="I3" s="351"/>
      <c r="J3" s="351"/>
      <c r="K3" s="351"/>
      <c r="L3" s="351"/>
      <c r="M3" s="351"/>
      <c r="N3" s="351"/>
      <c r="O3" s="351"/>
      <c r="P3" s="351"/>
      <c r="Q3" s="351"/>
      <c r="R3" s="351"/>
      <c r="S3" s="351"/>
      <c r="T3" s="352"/>
      <c r="U3" s="359"/>
      <c r="V3" s="360"/>
      <c r="W3" s="360"/>
      <c r="X3" s="361"/>
      <c r="AB3" s="372" t="s">
        <v>450</v>
      </c>
      <c r="AC3" s="372"/>
      <c r="AD3" s="372"/>
      <c r="AE3" s="372"/>
      <c r="AF3" s="372"/>
      <c r="AG3" s="372"/>
      <c r="AH3" s="372"/>
      <c r="AI3" s="372"/>
      <c r="AJ3" s="372"/>
      <c r="AK3" s="372"/>
      <c r="AL3" s="372"/>
      <c r="AM3" s="372"/>
      <c r="AN3" s="372"/>
      <c r="AO3" s="372"/>
      <c r="AP3" s="372"/>
      <c r="AQ3" s="372"/>
      <c r="AR3" s="372"/>
    </row>
    <row r="4" spans="2:44" ht="13.5" customHeight="1">
      <c r="B4" s="353"/>
      <c r="C4" s="354"/>
      <c r="D4" s="354"/>
      <c r="E4" s="354"/>
      <c r="F4" s="354"/>
      <c r="G4" s="354"/>
      <c r="H4" s="354"/>
      <c r="I4" s="354"/>
      <c r="J4" s="354"/>
      <c r="K4" s="354"/>
      <c r="L4" s="354"/>
      <c r="M4" s="354"/>
      <c r="N4" s="354"/>
      <c r="O4" s="354"/>
      <c r="P4" s="354"/>
      <c r="Q4" s="354"/>
      <c r="R4" s="354"/>
      <c r="S4" s="354"/>
      <c r="T4" s="355"/>
      <c r="U4" s="362"/>
      <c r="V4" s="363"/>
      <c r="W4" s="363"/>
      <c r="X4" s="364"/>
      <c r="AB4" s="372"/>
      <c r="AC4" s="372"/>
      <c r="AD4" s="372"/>
      <c r="AE4" s="372"/>
      <c r="AF4" s="372"/>
      <c r="AG4" s="372"/>
      <c r="AH4" s="372"/>
      <c r="AI4" s="372"/>
      <c r="AJ4" s="372"/>
      <c r="AK4" s="372"/>
      <c r="AL4" s="372"/>
      <c r="AM4" s="372"/>
      <c r="AN4" s="372"/>
      <c r="AO4" s="372"/>
      <c r="AP4" s="372"/>
      <c r="AQ4" s="372"/>
      <c r="AR4" s="372"/>
    </row>
    <row r="5" spans="2:44" s="41" customFormat="1" ht="14.25" customHeight="1">
      <c r="B5" s="42" t="s">
        <v>0</v>
      </c>
      <c r="C5" s="336" t="s">
        <v>444</v>
      </c>
      <c r="D5" s="336"/>
      <c r="E5" s="337" t="s">
        <v>1</v>
      </c>
      <c r="F5" s="337"/>
      <c r="G5" s="337"/>
      <c r="H5" s="338" t="s">
        <v>441</v>
      </c>
      <c r="I5" s="338"/>
      <c r="J5" s="338"/>
      <c r="K5" s="337" t="s">
        <v>2</v>
      </c>
      <c r="L5" s="337"/>
      <c r="M5" s="337"/>
      <c r="N5" s="337"/>
      <c r="O5" s="336" t="s">
        <v>442</v>
      </c>
      <c r="P5" s="336"/>
      <c r="Q5" s="336"/>
      <c r="R5" s="336"/>
      <c r="S5" s="339" t="s">
        <v>3</v>
      </c>
      <c r="T5" s="340"/>
      <c r="U5" s="340"/>
      <c r="V5" s="341"/>
      <c r="W5" s="342" t="s">
        <v>120</v>
      </c>
      <c r="X5" s="343"/>
      <c r="Y5" s="47"/>
      <c r="Z5" s="48"/>
      <c r="AA5" s="48"/>
      <c r="AB5" s="380" t="s">
        <v>143</v>
      </c>
      <c r="AC5" s="380"/>
      <c r="AD5" s="380" t="s">
        <v>144</v>
      </c>
      <c r="AE5" s="380"/>
      <c r="AF5" s="380"/>
      <c r="AG5" s="380"/>
      <c r="AH5" s="380"/>
      <c r="AI5" s="380" t="s">
        <v>145</v>
      </c>
      <c r="AJ5" s="380"/>
      <c r="AK5" s="380"/>
      <c r="AL5" s="380" t="s">
        <v>146</v>
      </c>
      <c r="AM5" s="380"/>
      <c r="AN5" s="380"/>
      <c r="AO5" s="380"/>
      <c r="AP5" s="372" t="s">
        <v>149</v>
      </c>
      <c r="AQ5" s="372"/>
      <c r="AR5" s="373" t="s">
        <v>150</v>
      </c>
    </row>
    <row r="6" spans="2:44" ht="9" customHeight="1">
      <c r="B6" s="275"/>
      <c r="C6" s="275"/>
      <c r="D6" s="275"/>
      <c r="E6" s="275"/>
      <c r="F6" s="275"/>
      <c r="G6" s="275"/>
      <c r="H6" s="275"/>
      <c r="I6" s="275"/>
      <c r="J6" s="275"/>
      <c r="K6" s="275"/>
      <c r="L6" s="275"/>
      <c r="M6" s="275"/>
      <c r="N6" s="275"/>
      <c r="O6" s="275"/>
      <c r="P6" s="275"/>
      <c r="Q6" s="275"/>
      <c r="R6" s="275"/>
      <c r="S6" s="275"/>
      <c r="T6" s="275"/>
      <c r="U6" s="275"/>
      <c r="V6" s="275"/>
      <c r="W6" s="275"/>
      <c r="X6" s="275"/>
      <c r="AB6" s="380"/>
      <c r="AC6" s="380"/>
      <c r="AD6" s="380"/>
      <c r="AE6" s="380"/>
      <c r="AF6" s="380"/>
      <c r="AG6" s="380"/>
      <c r="AH6" s="380"/>
      <c r="AI6" s="380"/>
      <c r="AJ6" s="380"/>
      <c r="AK6" s="380"/>
      <c r="AL6" s="380"/>
      <c r="AM6" s="380"/>
      <c r="AN6" s="380"/>
      <c r="AO6" s="380"/>
      <c r="AP6" s="372"/>
      <c r="AQ6" s="372"/>
      <c r="AR6" s="373"/>
    </row>
    <row r="7" spans="2:44" ht="14.25" customHeight="1">
      <c r="B7" s="287" t="s">
        <v>76</v>
      </c>
      <c r="C7" s="288"/>
      <c r="D7" s="288"/>
      <c r="E7" s="288"/>
      <c r="F7" s="289"/>
      <c r="G7" s="293" t="s">
        <v>83</v>
      </c>
      <c r="H7" s="294"/>
      <c r="I7" s="294"/>
      <c r="J7" s="294"/>
      <c r="K7" s="294"/>
      <c r="L7" s="294"/>
      <c r="M7" s="294"/>
      <c r="N7" s="294"/>
      <c r="O7" s="294"/>
      <c r="P7" s="294"/>
      <c r="Q7" s="294"/>
      <c r="R7" s="294"/>
      <c r="S7" s="294"/>
      <c r="T7" s="294"/>
      <c r="U7" s="294"/>
      <c r="V7" s="294"/>
      <c r="W7" s="294"/>
      <c r="X7" s="295"/>
      <c r="AB7" s="375">
        <v>2029</v>
      </c>
      <c r="AC7" s="375"/>
      <c r="AD7" s="376" t="s">
        <v>445</v>
      </c>
      <c r="AE7" s="376"/>
      <c r="AF7" s="376"/>
      <c r="AG7" s="376"/>
      <c r="AH7" s="376"/>
      <c r="AI7" s="378">
        <v>7</v>
      </c>
      <c r="AJ7" s="378"/>
      <c r="AK7" s="378"/>
      <c r="AL7" s="378">
        <v>7</v>
      </c>
      <c r="AM7" s="378"/>
      <c r="AN7" s="378"/>
      <c r="AO7" s="378"/>
      <c r="AP7" s="379">
        <f t="shared" ref="AP7:AP10" si="0">AL7/AI7</f>
        <v>1</v>
      </c>
      <c r="AQ7" s="379"/>
      <c r="AR7" s="384">
        <f>SUM(AP7:AQ10)/4</f>
        <v>1</v>
      </c>
    </row>
    <row r="8" spans="2:44" ht="14.25" customHeight="1">
      <c r="B8" s="290"/>
      <c r="C8" s="291"/>
      <c r="D8" s="291"/>
      <c r="E8" s="291"/>
      <c r="F8" s="292"/>
      <c r="G8" s="296"/>
      <c r="H8" s="297"/>
      <c r="I8" s="297"/>
      <c r="J8" s="297"/>
      <c r="K8" s="297"/>
      <c r="L8" s="297"/>
      <c r="M8" s="297"/>
      <c r="N8" s="297"/>
      <c r="O8" s="297"/>
      <c r="P8" s="297"/>
      <c r="Q8" s="297"/>
      <c r="R8" s="297"/>
      <c r="S8" s="297"/>
      <c r="T8" s="297"/>
      <c r="U8" s="297"/>
      <c r="V8" s="297"/>
      <c r="W8" s="297"/>
      <c r="X8" s="298"/>
      <c r="AB8" s="375"/>
      <c r="AC8" s="375"/>
      <c r="AD8" s="376" t="s">
        <v>446</v>
      </c>
      <c r="AE8" s="376"/>
      <c r="AF8" s="376"/>
      <c r="AG8" s="376"/>
      <c r="AH8" s="376"/>
      <c r="AI8" s="378">
        <v>9</v>
      </c>
      <c r="AJ8" s="378"/>
      <c r="AK8" s="378"/>
      <c r="AL8" s="378">
        <v>9</v>
      </c>
      <c r="AM8" s="378"/>
      <c r="AN8" s="378"/>
      <c r="AO8" s="378"/>
      <c r="AP8" s="379">
        <f t="shared" si="0"/>
        <v>1</v>
      </c>
      <c r="AQ8" s="379"/>
      <c r="AR8" s="384"/>
    </row>
    <row r="9" spans="2:44" ht="19.149999999999999" customHeight="1">
      <c r="B9" s="281" t="s">
        <v>49</v>
      </c>
      <c r="C9" s="282"/>
      <c r="D9" s="282"/>
      <c r="E9" s="282"/>
      <c r="F9" s="282"/>
      <c r="G9" s="282"/>
      <c r="H9" s="282"/>
      <c r="I9" s="282"/>
      <c r="J9" s="282"/>
      <c r="K9" s="282"/>
      <c r="L9" s="282"/>
      <c r="M9" s="282"/>
      <c r="N9" s="282"/>
      <c r="O9" s="282"/>
      <c r="P9" s="282"/>
      <c r="Q9" s="282"/>
      <c r="R9" s="282"/>
      <c r="S9" s="282"/>
      <c r="T9" s="282"/>
      <c r="U9" s="282"/>
      <c r="V9" s="282"/>
      <c r="W9" s="282"/>
      <c r="X9" s="283"/>
      <c r="AB9" s="375"/>
      <c r="AC9" s="375"/>
      <c r="AD9" s="376" t="s">
        <v>447</v>
      </c>
      <c r="AE9" s="376"/>
      <c r="AF9" s="376"/>
      <c r="AG9" s="376"/>
      <c r="AH9" s="376"/>
      <c r="AI9" s="378">
        <v>7</v>
      </c>
      <c r="AJ9" s="378"/>
      <c r="AK9" s="378"/>
      <c r="AL9" s="378">
        <v>7</v>
      </c>
      <c r="AM9" s="378"/>
      <c r="AN9" s="378"/>
      <c r="AO9" s="378"/>
      <c r="AP9" s="379">
        <f t="shared" si="0"/>
        <v>1</v>
      </c>
      <c r="AQ9" s="379"/>
      <c r="AR9" s="384"/>
    </row>
    <row r="10" spans="2:44" ht="15" customHeight="1">
      <c r="B10" s="268" t="s">
        <v>4</v>
      </c>
      <c r="C10" s="269"/>
      <c r="D10" s="269"/>
      <c r="E10" s="269"/>
      <c r="F10" s="269"/>
      <c r="G10" s="269"/>
      <c r="H10" s="269"/>
      <c r="I10" s="269"/>
      <c r="J10" s="269"/>
      <c r="K10" s="269"/>
      <c r="L10" s="269"/>
      <c r="M10" s="269"/>
      <c r="N10" s="269"/>
      <c r="O10" s="269"/>
      <c r="P10" s="269"/>
      <c r="Q10" s="269"/>
      <c r="R10" s="269"/>
      <c r="S10" s="269"/>
      <c r="T10" s="269"/>
      <c r="U10" s="269"/>
      <c r="V10" s="269"/>
      <c r="W10" s="269"/>
      <c r="X10" s="269"/>
      <c r="AB10" s="375"/>
      <c r="AC10" s="375"/>
      <c r="AD10" s="376" t="s">
        <v>448</v>
      </c>
      <c r="AE10" s="376"/>
      <c r="AF10" s="376"/>
      <c r="AG10" s="376"/>
      <c r="AH10" s="376"/>
      <c r="AI10" s="378">
        <v>14</v>
      </c>
      <c r="AJ10" s="378"/>
      <c r="AK10" s="378"/>
      <c r="AL10" s="378">
        <v>14</v>
      </c>
      <c r="AM10" s="378"/>
      <c r="AN10" s="378"/>
      <c r="AO10" s="378"/>
      <c r="AP10" s="379">
        <f t="shared" si="0"/>
        <v>1</v>
      </c>
      <c r="AQ10" s="379"/>
      <c r="AR10" s="384"/>
    </row>
    <row r="11" spans="2:44" ht="38.25" customHeight="1">
      <c r="B11" s="280" t="s">
        <v>165</v>
      </c>
      <c r="C11" s="280"/>
      <c r="D11" s="280"/>
      <c r="E11" s="280"/>
      <c r="F11" s="280"/>
      <c r="G11" s="280"/>
      <c r="H11" s="280"/>
      <c r="I11" s="280"/>
      <c r="J11" s="280"/>
      <c r="K11" s="280"/>
      <c r="L11" s="280"/>
      <c r="M11" s="280"/>
      <c r="N11" s="280"/>
      <c r="O11" s="280"/>
      <c r="P11" s="280"/>
      <c r="Q11" s="280"/>
      <c r="R11" s="280"/>
      <c r="S11" s="280"/>
      <c r="T11" s="280"/>
      <c r="U11" s="280"/>
      <c r="V11" s="280"/>
      <c r="W11" s="280"/>
      <c r="X11" s="280"/>
      <c r="AB11" s="374">
        <v>2020</v>
      </c>
      <c r="AC11" s="374"/>
      <c r="AD11" s="377" t="s">
        <v>131</v>
      </c>
      <c r="AE11" s="377"/>
      <c r="AF11" s="377"/>
      <c r="AG11" s="377"/>
      <c r="AH11" s="377"/>
      <c r="AI11" s="381">
        <v>10</v>
      </c>
      <c r="AJ11" s="381"/>
      <c r="AK11" s="381"/>
      <c r="AL11" s="381">
        <v>10</v>
      </c>
      <c r="AM11" s="381"/>
      <c r="AN11" s="381"/>
      <c r="AO11" s="381"/>
      <c r="AP11" s="382">
        <f>AL11/AI11</f>
        <v>1</v>
      </c>
      <c r="AQ11" s="382"/>
      <c r="AR11" s="385">
        <f>SUM(AP11:AQ14)/4</f>
        <v>1</v>
      </c>
    </row>
    <row r="12" spans="2:44" ht="12.75">
      <c r="B12" s="262" t="s">
        <v>56</v>
      </c>
      <c r="C12" s="263"/>
      <c r="D12" s="263"/>
      <c r="E12" s="263"/>
      <c r="F12" s="264"/>
      <c r="G12" s="262" t="s">
        <v>48</v>
      </c>
      <c r="H12" s="263"/>
      <c r="I12" s="263"/>
      <c r="J12" s="264"/>
      <c r="K12" s="262" t="s">
        <v>5</v>
      </c>
      <c r="L12" s="263"/>
      <c r="M12" s="263"/>
      <c r="N12" s="264"/>
      <c r="O12" s="268" t="s">
        <v>6</v>
      </c>
      <c r="P12" s="269"/>
      <c r="Q12" s="269"/>
      <c r="R12" s="269"/>
      <c r="S12" s="269"/>
      <c r="T12" s="269"/>
      <c r="U12" s="269"/>
      <c r="V12" s="269"/>
      <c r="W12" s="269"/>
      <c r="X12" s="270"/>
      <c r="Y12" s="49"/>
      <c r="Z12" s="50"/>
      <c r="AA12" s="50"/>
      <c r="AB12" s="374"/>
      <c r="AC12" s="374"/>
      <c r="AD12" s="377" t="s">
        <v>132</v>
      </c>
      <c r="AE12" s="377"/>
      <c r="AF12" s="377"/>
      <c r="AG12" s="377"/>
      <c r="AH12" s="377"/>
      <c r="AI12" s="381">
        <v>12</v>
      </c>
      <c r="AJ12" s="381"/>
      <c r="AK12" s="381"/>
      <c r="AL12" s="381">
        <v>12</v>
      </c>
      <c r="AM12" s="381"/>
      <c r="AN12" s="381"/>
      <c r="AO12" s="381"/>
      <c r="AP12" s="382">
        <f t="shared" ref="AP12:AP22" si="1">AL12/AI12</f>
        <v>1</v>
      </c>
      <c r="AQ12" s="382"/>
      <c r="AR12" s="385"/>
    </row>
    <row r="13" spans="2:44" ht="25.5" customHeight="1">
      <c r="B13" s="265"/>
      <c r="C13" s="266"/>
      <c r="D13" s="266"/>
      <c r="E13" s="266"/>
      <c r="F13" s="267"/>
      <c r="G13" s="265"/>
      <c r="H13" s="266"/>
      <c r="I13" s="266"/>
      <c r="J13" s="267"/>
      <c r="K13" s="265"/>
      <c r="L13" s="266"/>
      <c r="M13" s="266"/>
      <c r="N13" s="267"/>
      <c r="O13" s="268" t="s">
        <v>55</v>
      </c>
      <c r="P13" s="269"/>
      <c r="Q13" s="269"/>
      <c r="R13" s="270"/>
      <c r="S13" s="268" t="s">
        <v>54</v>
      </c>
      <c r="T13" s="269"/>
      <c r="U13" s="270"/>
      <c r="V13" s="268" t="s">
        <v>53</v>
      </c>
      <c r="W13" s="269"/>
      <c r="X13" s="270"/>
      <c r="Y13" s="49"/>
      <c r="Z13" s="50"/>
      <c r="AA13" s="50"/>
      <c r="AB13" s="374"/>
      <c r="AC13" s="374"/>
      <c r="AD13" s="377" t="s">
        <v>133</v>
      </c>
      <c r="AE13" s="377"/>
      <c r="AF13" s="377"/>
      <c r="AG13" s="377"/>
      <c r="AH13" s="377"/>
      <c r="AI13" s="381">
        <v>10</v>
      </c>
      <c r="AJ13" s="381"/>
      <c r="AK13" s="381"/>
      <c r="AL13" s="381">
        <v>10</v>
      </c>
      <c r="AM13" s="381"/>
      <c r="AN13" s="381"/>
      <c r="AO13" s="381"/>
      <c r="AP13" s="382">
        <f t="shared" si="1"/>
        <v>1</v>
      </c>
      <c r="AQ13" s="382"/>
      <c r="AR13" s="385"/>
    </row>
    <row r="14" spans="2:44" ht="29.25" customHeight="1">
      <c r="B14" s="276" t="s">
        <v>320</v>
      </c>
      <c r="C14" s="276"/>
      <c r="D14" s="276"/>
      <c r="E14" s="276"/>
      <c r="F14" s="276"/>
      <c r="G14" s="261" t="s">
        <v>100</v>
      </c>
      <c r="H14" s="261"/>
      <c r="I14" s="261"/>
      <c r="J14" s="261"/>
      <c r="K14" s="261">
        <v>1</v>
      </c>
      <c r="L14" s="261"/>
      <c r="M14" s="261"/>
      <c r="N14" s="261"/>
      <c r="O14" s="277">
        <v>1</v>
      </c>
      <c r="P14" s="278"/>
      <c r="Q14" s="278"/>
      <c r="R14" s="279"/>
      <c r="S14" s="329">
        <v>44561</v>
      </c>
      <c r="T14" s="330"/>
      <c r="U14" s="331"/>
      <c r="V14" s="332">
        <v>2021</v>
      </c>
      <c r="W14" s="332"/>
      <c r="X14" s="332"/>
      <c r="AB14" s="374"/>
      <c r="AC14" s="374"/>
      <c r="AD14" s="377" t="s">
        <v>134</v>
      </c>
      <c r="AE14" s="377"/>
      <c r="AF14" s="377"/>
      <c r="AG14" s="377"/>
      <c r="AH14" s="377"/>
      <c r="AI14" s="381">
        <v>17</v>
      </c>
      <c r="AJ14" s="381"/>
      <c r="AK14" s="381"/>
      <c r="AL14" s="381">
        <v>17</v>
      </c>
      <c r="AM14" s="381"/>
      <c r="AN14" s="381"/>
      <c r="AO14" s="381"/>
      <c r="AP14" s="382">
        <f t="shared" si="1"/>
        <v>1</v>
      </c>
      <c r="AQ14" s="382"/>
      <c r="AR14" s="385"/>
    </row>
    <row r="15" spans="2:44" ht="18" customHeight="1">
      <c r="B15" s="281" t="s">
        <v>7</v>
      </c>
      <c r="C15" s="282"/>
      <c r="D15" s="282"/>
      <c r="E15" s="282"/>
      <c r="F15" s="282"/>
      <c r="G15" s="282"/>
      <c r="H15" s="282"/>
      <c r="I15" s="282"/>
      <c r="J15" s="282"/>
      <c r="K15" s="282"/>
      <c r="L15" s="282"/>
      <c r="M15" s="282"/>
      <c r="N15" s="282"/>
      <c r="O15" s="282"/>
      <c r="P15" s="282"/>
      <c r="Q15" s="282"/>
      <c r="R15" s="282"/>
      <c r="S15" s="282"/>
      <c r="T15" s="282"/>
      <c r="U15" s="282"/>
      <c r="V15" s="282"/>
      <c r="W15" s="282"/>
      <c r="X15" s="283"/>
      <c r="Z15" s="46" t="s">
        <v>51</v>
      </c>
      <c r="AB15" s="375">
        <v>2021</v>
      </c>
      <c r="AC15" s="375"/>
      <c r="AD15" s="376" t="s">
        <v>135</v>
      </c>
      <c r="AE15" s="376"/>
      <c r="AF15" s="376"/>
      <c r="AG15" s="376"/>
      <c r="AH15" s="376"/>
      <c r="AI15" s="378">
        <v>3</v>
      </c>
      <c r="AJ15" s="378"/>
      <c r="AK15" s="378"/>
      <c r="AL15" s="378">
        <v>3</v>
      </c>
      <c r="AM15" s="378"/>
      <c r="AN15" s="378"/>
      <c r="AO15" s="378"/>
      <c r="AP15" s="379">
        <f t="shared" si="1"/>
        <v>1</v>
      </c>
      <c r="AQ15" s="379"/>
      <c r="AR15" s="384" t="e">
        <f t="shared" ref="AR15" si="2">SUM(AP15:AQ18)/4</f>
        <v>#DIV/0!</v>
      </c>
    </row>
    <row r="16" spans="2:44" ht="12.75" customHeight="1">
      <c r="B16" s="271" t="s">
        <v>52</v>
      </c>
      <c r="C16" s="262" t="s">
        <v>8</v>
      </c>
      <c r="D16" s="264"/>
      <c r="E16" s="262" t="s">
        <v>115</v>
      </c>
      <c r="F16" s="264"/>
      <c r="G16" s="262" t="s">
        <v>109</v>
      </c>
      <c r="H16" s="263"/>
      <c r="I16" s="263"/>
      <c r="J16" s="263"/>
      <c r="K16" s="263"/>
      <c r="L16" s="264"/>
      <c r="M16" s="274" t="s">
        <v>116</v>
      </c>
      <c r="N16" s="274"/>
      <c r="O16" s="274"/>
      <c r="P16" s="274"/>
      <c r="Q16" s="274"/>
      <c r="R16" s="274"/>
      <c r="S16" s="274"/>
      <c r="T16" s="274"/>
      <c r="U16" s="274"/>
      <c r="V16" s="274"/>
      <c r="W16" s="274"/>
      <c r="X16" s="274"/>
      <c r="AB16" s="375"/>
      <c r="AC16" s="375"/>
      <c r="AD16" s="376" t="s">
        <v>136</v>
      </c>
      <c r="AE16" s="376"/>
      <c r="AF16" s="376"/>
      <c r="AG16" s="376"/>
      <c r="AH16" s="376"/>
      <c r="AI16" s="378">
        <v>9</v>
      </c>
      <c r="AJ16" s="378"/>
      <c r="AK16" s="378"/>
      <c r="AL16" s="378">
        <v>9</v>
      </c>
      <c r="AM16" s="378"/>
      <c r="AN16" s="378"/>
      <c r="AO16" s="378"/>
      <c r="AP16" s="379">
        <f t="shared" si="1"/>
        <v>1</v>
      </c>
      <c r="AQ16" s="379"/>
      <c r="AR16" s="384"/>
    </row>
    <row r="17" spans="2:44" ht="12.75" customHeight="1">
      <c r="B17" s="272"/>
      <c r="C17" s="265"/>
      <c r="D17" s="267"/>
      <c r="E17" s="265"/>
      <c r="F17" s="267"/>
      <c r="G17" s="265"/>
      <c r="H17" s="266"/>
      <c r="I17" s="266"/>
      <c r="J17" s="266"/>
      <c r="K17" s="266"/>
      <c r="L17" s="267"/>
      <c r="M17" s="268" t="s">
        <v>121</v>
      </c>
      <c r="N17" s="269"/>
      <c r="O17" s="269"/>
      <c r="P17" s="269"/>
      <c r="Q17" s="270"/>
      <c r="R17" s="268" t="s">
        <v>122</v>
      </c>
      <c r="S17" s="269"/>
      <c r="T17" s="269"/>
      <c r="U17" s="269"/>
      <c r="V17" s="273" t="s">
        <v>117</v>
      </c>
      <c r="W17" s="273"/>
      <c r="X17" s="273"/>
      <c r="AB17" s="375"/>
      <c r="AC17" s="375"/>
      <c r="AD17" s="376" t="s">
        <v>137</v>
      </c>
      <c r="AE17" s="376"/>
      <c r="AF17" s="376"/>
      <c r="AG17" s="376"/>
      <c r="AH17" s="376"/>
      <c r="AI17" s="378">
        <v>16</v>
      </c>
      <c r="AJ17" s="378"/>
      <c r="AK17" s="378"/>
      <c r="AL17" s="378">
        <v>16</v>
      </c>
      <c r="AM17" s="378"/>
      <c r="AN17" s="378"/>
      <c r="AO17" s="378"/>
      <c r="AP17" s="379">
        <f t="shared" si="1"/>
        <v>1</v>
      </c>
      <c r="AQ17" s="379"/>
      <c r="AR17" s="384"/>
    </row>
    <row r="18" spans="2:44" ht="28.5" customHeight="1">
      <c r="B18" s="43" t="s">
        <v>321</v>
      </c>
      <c r="C18" s="259" t="s">
        <v>112</v>
      </c>
      <c r="D18" s="260"/>
      <c r="E18" s="261">
        <v>1</v>
      </c>
      <c r="F18" s="261"/>
      <c r="G18" s="276" t="s">
        <v>317</v>
      </c>
      <c r="H18" s="276"/>
      <c r="I18" s="276"/>
      <c r="J18" s="276"/>
      <c r="K18" s="276"/>
      <c r="L18" s="276"/>
      <c r="M18" s="333" t="s">
        <v>123</v>
      </c>
      <c r="N18" s="333"/>
      <c r="O18" s="333"/>
      <c r="P18" s="333"/>
      <c r="Q18" s="333"/>
      <c r="R18" s="334" t="s">
        <v>124</v>
      </c>
      <c r="S18" s="334"/>
      <c r="T18" s="334"/>
      <c r="U18" s="334"/>
      <c r="V18" s="335" t="s">
        <v>125</v>
      </c>
      <c r="W18" s="335"/>
      <c r="X18" s="335"/>
      <c r="AB18" s="375"/>
      <c r="AC18" s="375"/>
      <c r="AD18" s="376" t="s">
        <v>138</v>
      </c>
      <c r="AE18" s="376"/>
      <c r="AF18" s="376"/>
      <c r="AG18" s="376"/>
      <c r="AH18" s="376"/>
      <c r="AI18" s="378"/>
      <c r="AJ18" s="378"/>
      <c r="AK18" s="378"/>
      <c r="AL18" s="378"/>
      <c r="AM18" s="378"/>
      <c r="AN18" s="378"/>
      <c r="AO18" s="378"/>
      <c r="AP18" s="379" t="e">
        <f t="shared" si="1"/>
        <v>#DIV/0!</v>
      </c>
      <c r="AQ18" s="379"/>
      <c r="AR18" s="384"/>
    </row>
    <row r="19" spans="2:44" ht="25.15" customHeight="1">
      <c r="B19" s="268" t="s">
        <v>9</v>
      </c>
      <c r="C19" s="269"/>
      <c r="D19" s="269"/>
      <c r="E19" s="269"/>
      <c r="F19" s="269"/>
      <c r="G19" s="269"/>
      <c r="H19" s="269"/>
      <c r="I19" s="269"/>
      <c r="J19" s="269"/>
      <c r="K19" s="269"/>
      <c r="L19" s="270"/>
      <c r="M19" s="268" t="s">
        <v>10</v>
      </c>
      <c r="N19" s="269"/>
      <c r="O19" s="269"/>
      <c r="P19" s="269"/>
      <c r="Q19" s="269"/>
      <c r="R19" s="269"/>
      <c r="S19" s="269"/>
      <c r="T19" s="269"/>
      <c r="U19" s="269"/>
      <c r="V19" s="269"/>
      <c r="W19" s="269"/>
      <c r="X19" s="270"/>
      <c r="AB19" s="374">
        <v>2022</v>
      </c>
      <c r="AC19" s="374"/>
      <c r="AD19" s="377" t="s">
        <v>139</v>
      </c>
      <c r="AE19" s="377"/>
      <c r="AF19" s="377"/>
      <c r="AG19" s="377"/>
      <c r="AH19" s="377"/>
      <c r="AI19" s="381"/>
      <c r="AJ19" s="381"/>
      <c r="AK19" s="381"/>
      <c r="AL19" s="381"/>
      <c r="AM19" s="381"/>
      <c r="AN19" s="381"/>
      <c r="AO19" s="381"/>
      <c r="AP19" s="382" t="e">
        <f t="shared" si="1"/>
        <v>#DIV/0!</v>
      </c>
      <c r="AQ19" s="382"/>
      <c r="AR19" s="385" t="e">
        <f t="shared" ref="AR19" si="3">SUM(AP19:AQ22)/4</f>
        <v>#DIV/0!</v>
      </c>
    </row>
    <row r="20" spans="2:44" ht="45.4" customHeight="1">
      <c r="B20" s="259" t="s">
        <v>322</v>
      </c>
      <c r="C20" s="286"/>
      <c r="D20" s="286"/>
      <c r="E20" s="286"/>
      <c r="F20" s="286"/>
      <c r="G20" s="286"/>
      <c r="H20" s="286"/>
      <c r="I20" s="286"/>
      <c r="J20" s="286"/>
      <c r="K20" s="286"/>
      <c r="L20" s="260"/>
      <c r="M20" s="259"/>
      <c r="N20" s="286"/>
      <c r="O20" s="286"/>
      <c r="P20" s="286"/>
      <c r="Q20" s="286"/>
      <c r="R20" s="286"/>
      <c r="S20" s="286"/>
      <c r="T20" s="286"/>
      <c r="U20" s="286"/>
      <c r="V20" s="286"/>
      <c r="W20" s="286"/>
      <c r="X20" s="260"/>
      <c r="AA20" s="51"/>
      <c r="AB20" s="374"/>
      <c r="AC20" s="374"/>
      <c r="AD20" s="377" t="s">
        <v>140</v>
      </c>
      <c r="AE20" s="377"/>
      <c r="AF20" s="377"/>
      <c r="AG20" s="377"/>
      <c r="AH20" s="377"/>
      <c r="AI20" s="381"/>
      <c r="AJ20" s="381"/>
      <c r="AK20" s="381"/>
      <c r="AL20" s="381"/>
      <c r="AM20" s="381"/>
      <c r="AN20" s="381"/>
      <c r="AO20" s="381"/>
      <c r="AP20" s="382" t="e">
        <f t="shared" si="1"/>
        <v>#DIV/0!</v>
      </c>
      <c r="AQ20" s="382"/>
      <c r="AR20" s="385"/>
    </row>
    <row r="21" spans="2:44" ht="18.95" customHeight="1">
      <c r="B21" s="281" t="s">
        <v>11</v>
      </c>
      <c r="C21" s="282"/>
      <c r="D21" s="282"/>
      <c r="E21" s="282"/>
      <c r="F21" s="282"/>
      <c r="G21" s="282"/>
      <c r="H21" s="282"/>
      <c r="I21" s="282"/>
      <c r="J21" s="282"/>
      <c r="K21" s="282"/>
      <c r="L21" s="282"/>
      <c r="M21" s="282"/>
      <c r="N21" s="282"/>
      <c r="O21" s="282"/>
      <c r="P21" s="282"/>
      <c r="Q21" s="282"/>
      <c r="R21" s="282"/>
      <c r="S21" s="282"/>
      <c r="T21" s="282"/>
      <c r="U21" s="282"/>
      <c r="V21" s="282"/>
      <c r="W21" s="282"/>
      <c r="X21" s="283"/>
      <c r="AB21" s="374"/>
      <c r="AC21" s="374"/>
      <c r="AD21" s="377" t="s">
        <v>141</v>
      </c>
      <c r="AE21" s="377"/>
      <c r="AF21" s="377"/>
      <c r="AG21" s="377"/>
      <c r="AH21" s="377"/>
      <c r="AI21" s="381"/>
      <c r="AJ21" s="381"/>
      <c r="AK21" s="381"/>
      <c r="AL21" s="381"/>
      <c r="AM21" s="381"/>
      <c r="AN21" s="381"/>
      <c r="AO21" s="381"/>
      <c r="AP21" s="382" t="e">
        <f t="shared" si="1"/>
        <v>#DIV/0!</v>
      </c>
      <c r="AQ21" s="382"/>
      <c r="AR21" s="385"/>
    </row>
    <row r="22" spans="2:44" ht="18.95" customHeight="1">
      <c r="B22" s="284" t="s">
        <v>12</v>
      </c>
      <c r="C22" s="284"/>
      <c r="D22" s="72" t="s">
        <v>13</v>
      </c>
      <c r="E22" s="72" t="s">
        <v>14</v>
      </c>
      <c r="F22" s="72" t="s">
        <v>15</v>
      </c>
      <c r="G22" s="285" t="s">
        <v>16</v>
      </c>
      <c r="H22" s="285"/>
      <c r="I22" s="285"/>
      <c r="J22" s="72" t="s">
        <v>17</v>
      </c>
      <c r="K22" s="285" t="s">
        <v>18</v>
      </c>
      <c r="L22" s="285"/>
      <c r="M22" s="285"/>
      <c r="N22" s="72" t="s">
        <v>19</v>
      </c>
      <c r="O22" s="285" t="s">
        <v>20</v>
      </c>
      <c r="P22" s="285"/>
      <c r="Q22" s="285" t="s">
        <v>21</v>
      </c>
      <c r="R22" s="285"/>
      <c r="S22" s="285"/>
      <c r="T22" s="285" t="s">
        <v>22</v>
      </c>
      <c r="U22" s="285"/>
      <c r="V22" s="285" t="s">
        <v>23</v>
      </c>
      <c r="W22" s="285"/>
      <c r="X22" s="72" t="s">
        <v>24</v>
      </c>
      <c r="AB22" s="374"/>
      <c r="AC22" s="374"/>
      <c r="AD22" s="377" t="s">
        <v>142</v>
      </c>
      <c r="AE22" s="377"/>
      <c r="AF22" s="377"/>
      <c r="AG22" s="377"/>
      <c r="AH22" s="377"/>
      <c r="AI22" s="381"/>
      <c r="AJ22" s="381"/>
      <c r="AK22" s="381"/>
      <c r="AL22" s="381"/>
      <c r="AM22" s="381"/>
      <c r="AN22" s="381"/>
      <c r="AO22" s="381"/>
      <c r="AP22" s="382" t="e">
        <f t="shared" si="1"/>
        <v>#DIV/0!</v>
      </c>
      <c r="AQ22" s="382"/>
      <c r="AR22" s="385"/>
    </row>
    <row r="23" spans="2:44" ht="18.95" customHeight="1">
      <c r="B23" s="284" t="s">
        <v>25</v>
      </c>
      <c r="C23" s="284"/>
      <c r="D23" s="368">
        <f>AL15</f>
        <v>3</v>
      </c>
      <c r="E23" s="369"/>
      <c r="F23" s="370"/>
      <c r="G23" s="371">
        <f>AL16</f>
        <v>9</v>
      </c>
      <c r="H23" s="570"/>
      <c r="I23" s="570"/>
      <c r="J23" s="570"/>
      <c r="K23" s="570"/>
      <c r="L23" s="570"/>
      <c r="M23" s="571"/>
      <c r="N23" s="368">
        <f>AL17</f>
        <v>16</v>
      </c>
      <c r="O23" s="369"/>
      <c r="P23" s="369"/>
      <c r="Q23" s="369"/>
      <c r="R23" s="369"/>
      <c r="S23" s="370"/>
      <c r="T23" s="371">
        <f>AL18</f>
        <v>0</v>
      </c>
      <c r="U23" s="286"/>
      <c r="V23" s="286"/>
      <c r="W23" s="286"/>
      <c r="X23" s="260"/>
      <c r="Z23" s="52"/>
      <c r="AA23" s="52"/>
    </row>
    <row r="24" spans="2:44" ht="18.95" customHeight="1">
      <c r="B24" s="284" t="s">
        <v>26</v>
      </c>
      <c r="C24" s="284"/>
      <c r="D24" s="368">
        <f>AI15</f>
        <v>3</v>
      </c>
      <c r="E24" s="369"/>
      <c r="F24" s="370"/>
      <c r="G24" s="371">
        <f>AI16</f>
        <v>9</v>
      </c>
      <c r="H24" s="286"/>
      <c r="I24" s="286"/>
      <c r="J24" s="286"/>
      <c r="K24" s="286"/>
      <c r="L24" s="286"/>
      <c r="M24" s="260"/>
      <c r="N24" s="368">
        <f>AI17</f>
        <v>16</v>
      </c>
      <c r="O24" s="369"/>
      <c r="P24" s="369"/>
      <c r="Q24" s="369"/>
      <c r="R24" s="369"/>
      <c r="S24" s="370"/>
      <c r="T24" s="371">
        <f>AI18</f>
        <v>0</v>
      </c>
      <c r="U24" s="286"/>
      <c r="V24" s="286"/>
      <c r="W24" s="286"/>
      <c r="X24" s="260"/>
      <c r="Y24" s="53"/>
    </row>
    <row r="25" spans="2:44" ht="19.7" customHeight="1">
      <c r="B25" s="281" t="s">
        <v>47</v>
      </c>
      <c r="C25" s="282"/>
      <c r="D25" s="282"/>
      <c r="E25" s="282"/>
      <c r="F25" s="282"/>
      <c r="G25" s="282"/>
      <c r="H25" s="282"/>
      <c r="I25" s="282"/>
      <c r="J25" s="282"/>
      <c r="K25" s="282"/>
      <c r="L25" s="282"/>
      <c r="M25" s="282"/>
      <c r="N25" s="282"/>
      <c r="O25" s="282"/>
      <c r="P25" s="282"/>
      <c r="Q25" s="282"/>
      <c r="R25" s="282"/>
      <c r="S25" s="282"/>
      <c r="T25" s="282"/>
      <c r="U25" s="282"/>
      <c r="V25" s="282"/>
      <c r="W25" s="282"/>
      <c r="X25" s="283"/>
    </row>
    <row r="26" spans="2:44" ht="25.5">
      <c r="B26" s="72" t="s">
        <v>27</v>
      </c>
      <c r="C26" s="72" t="s">
        <v>28</v>
      </c>
      <c r="D26" s="72" t="s">
        <v>29</v>
      </c>
      <c r="E26" s="72" t="s">
        <v>30</v>
      </c>
      <c r="F26" s="27"/>
      <c r="G26" s="27"/>
      <c r="H26" s="299"/>
      <c r="I26" s="299"/>
      <c r="J26" s="299"/>
      <c r="K26" s="299"/>
      <c r="L26" s="299"/>
      <c r="M26" s="299"/>
      <c r="N26" s="299"/>
      <c r="O26" s="299"/>
      <c r="P26" s="299"/>
      <c r="Q26" s="299"/>
      <c r="R26" s="299"/>
      <c r="S26" s="301"/>
      <c r="T26" s="301"/>
      <c r="U26" s="301"/>
      <c r="V26" s="301"/>
      <c r="W26" s="301"/>
      <c r="X26" s="302"/>
    </row>
    <row r="27" spans="2:44" ht="17.649999999999999" customHeight="1">
      <c r="B27" s="74" t="s">
        <v>31</v>
      </c>
      <c r="C27" s="365">
        <f>IF(ISERROR($D$23/$D$24),0,$D$23/$D$24)</f>
        <v>1</v>
      </c>
      <c r="D27" s="365">
        <f>$E$18</f>
        <v>1</v>
      </c>
      <c r="E27" s="73">
        <f>$O$14</f>
        <v>1</v>
      </c>
      <c r="F27" s="28"/>
      <c r="G27" s="28"/>
      <c r="H27" s="300"/>
      <c r="I27" s="300"/>
      <c r="J27" s="303"/>
      <c r="K27" s="303"/>
      <c r="L27" s="5"/>
      <c r="M27" s="5"/>
      <c r="N27" s="300"/>
      <c r="O27" s="300"/>
      <c r="P27" s="300"/>
      <c r="Q27" s="300"/>
      <c r="R27" s="300"/>
      <c r="S27" s="304"/>
      <c r="T27" s="304"/>
      <c r="U27" s="304"/>
      <c r="V27" s="304"/>
      <c r="W27" s="304"/>
      <c r="X27" s="305"/>
    </row>
    <row r="28" spans="2:44" ht="17.649999999999999" customHeight="1">
      <c r="B28" s="74" t="s">
        <v>32</v>
      </c>
      <c r="C28" s="366"/>
      <c r="D28" s="366"/>
      <c r="E28" s="73">
        <f t="shared" ref="E28:E37" si="4">$O$14</f>
        <v>1</v>
      </c>
      <c r="F28" s="28"/>
      <c r="G28" s="28"/>
      <c r="H28" s="303"/>
      <c r="I28" s="303"/>
      <c r="J28" s="303"/>
      <c r="K28" s="303"/>
      <c r="L28" s="6"/>
      <c r="M28" s="5"/>
      <c r="N28" s="303"/>
      <c r="O28" s="303"/>
      <c r="P28" s="303"/>
      <c r="Q28" s="303"/>
      <c r="R28" s="303"/>
      <c r="S28" s="304"/>
      <c r="T28" s="304"/>
      <c r="U28" s="304"/>
      <c r="V28" s="304"/>
      <c r="W28" s="304"/>
      <c r="X28" s="305"/>
    </row>
    <row r="29" spans="2:44" ht="17.649999999999999" customHeight="1">
      <c r="B29" s="74" t="s">
        <v>33</v>
      </c>
      <c r="C29" s="367"/>
      <c r="D29" s="367"/>
      <c r="E29" s="73">
        <f t="shared" si="4"/>
        <v>1</v>
      </c>
      <c r="F29" s="28"/>
      <c r="G29" s="28"/>
      <c r="H29" s="303"/>
      <c r="I29" s="303"/>
      <c r="J29" s="303"/>
      <c r="K29" s="303"/>
      <c r="L29" s="6"/>
      <c r="M29" s="5"/>
      <c r="N29" s="303"/>
      <c r="O29" s="303"/>
      <c r="P29" s="303"/>
      <c r="Q29" s="303"/>
      <c r="R29" s="303"/>
      <c r="S29" s="304"/>
      <c r="T29" s="304"/>
      <c r="U29" s="304"/>
      <c r="V29" s="304"/>
      <c r="W29" s="304"/>
      <c r="X29" s="305"/>
    </row>
    <row r="30" spans="2:44" ht="17.649999999999999" customHeight="1">
      <c r="B30" s="74" t="s">
        <v>34</v>
      </c>
      <c r="C30" s="365">
        <f>IF(ISERROR($G$23/$G$24),0,$G$23/$G$24)</f>
        <v>1</v>
      </c>
      <c r="D30" s="365">
        <f t="shared" ref="D30:D36" si="5">$E$18</f>
        <v>1</v>
      </c>
      <c r="E30" s="73">
        <f t="shared" si="4"/>
        <v>1</v>
      </c>
      <c r="F30" s="28"/>
      <c r="G30" s="28"/>
      <c r="H30" s="303"/>
      <c r="I30" s="303"/>
      <c r="J30" s="303"/>
      <c r="K30" s="303"/>
      <c r="L30" s="6"/>
      <c r="M30" s="5"/>
      <c r="N30" s="303"/>
      <c r="O30" s="303"/>
      <c r="P30" s="303"/>
      <c r="Q30" s="303"/>
      <c r="R30" s="303"/>
      <c r="S30" s="304"/>
      <c r="T30" s="304"/>
      <c r="U30" s="304"/>
      <c r="V30" s="304"/>
      <c r="W30" s="304"/>
      <c r="X30" s="305"/>
    </row>
    <row r="31" spans="2:44" ht="17.649999999999999" customHeight="1">
      <c r="B31" s="74" t="s">
        <v>35</v>
      </c>
      <c r="C31" s="366"/>
      <c r="D31" s="366"/>
      <c r="E31" s="73">
        <f t="shared" si="4"/>
        <v>1</v>
      </c>
      <c r="F31" s="28"/>
      <c r="G31" s="28"/>
      <c r="H31" s="303"/>
      <c r="I31" s="303"/>
      <c r="J31" s="303"/>
      <c r="K31" s="303"/>
      <c r="L31" s="6"/>
      <c r="M31" s="5"/>
      <c r="N31" s="303"/>
      <c r="O31" s="303"/>
      <c r="P31" s="303"/>
      <c r="Q31" s="303"/>
      <c r="R31" s="303"/>
      <c r="S31" s="304"/>
      <c r="T31" s="304"/>
      <c r="U31" s="304"/>
      <c r="V31" s="304"/>
      <c r="W31" s="304"/>
      <c r="X31" s="305"/>
    </row>
    <row r="32" spans="2:44" ht="17.649999999999999" customHeight="1">
      <c r="B32" s="74" t="s">
        <v>36</v>
      </c>
      <c r="C32" s="367"/>
      <c r="D32" s="367"/>
      <c r="E32" s="73">
        <f t="shared" si="4"/>
        <v>1</v>
      </c>
      <c r="F32" s="28"/>
      <c r="G32" s="28"/>
      <c r="H32" s="303"/>
      <c r="I32" s="303"/>
      <c r="J32" s="303"/>
      <c r="K32" s="303"/>
      <c r="L32" s="6"/>
      <c r="M32" s="5"/>
      <c r="N32" s="303"/>
      <c r="O32" s="303"/>
      <c r="P32" s="303"/>
      <c r="Q32" s="303"/>
      <c r="R32" s="303"/>
      <c r="S32" s="304"/>
      <c r="T32" s="304"/>
      <c r="U32" s="304"/>
      <c r="V32" s="304"/>
      <c r="W32" s="304"/>
      <c r="X32" s="305"/>
    </row>
    <row r="33" spans="2:27" ht="17.649999999999999" customHeight="1">
      <c r="B33" s="74" t="s">
        <v>37</v>
      </c>
      <c r="C33" s="365">
        <f>IF(ISERROR($N$23/$N$24),0,$N$23/$N$24)</f>
        <v>1</v>
      </c>
      <c r="D33" s="365">
        <f t="shared" si="5"/>
        <v>1</v>
      </c>
      <c r="E33" s="73">
        <f t="shared" si="4"/>
        <v>1</v>
      </c>
      <c r="F33" s="28"/>
      <c r="G33" s="28"/>
      <c r="H33" s="303"/>
      <c r="I33" s="303"/>
      <c r="J33" s="303"/>
      <c r="K33" s="303"/>
      <c r="L33" s="6"/>
      <c r="M33" s="5"/>
      <c r="N33" s="303"/>
      <c r="O33" s="303"/>
      <c r="P33" s="303"/>
      <c r="Q33" s="303"/>
      <c r="R33" s="303"/>
      <c r="S33" s="304"/>
      <c r="T33" s="304"/>
      <c r="U33" s="304"/>
      <c r="V33" s="304"/>
      <c r="W33" s="304"/>
      <c r="X33" s="305"/>
    </row>
    <row r="34" spans="2:27" ht="17.649999999999999" customHeight="1">
      <c r="B34" s="74" t="s">
        <v>38</v>
      </c>
      <c r="C34" s="366"/>
      <c r="D34" s="366"/>
      <c r="E34" s="73">
        <f t="shared" si="4"/>
        <v>1</v>
      </c>
      <c r="F34" s="28"/>
      <c r="G34" s="28"/>
      <c r="H34" s="303"/>
      <c r="I34" s="303"/>
      <c r="J34" s="303"/>
      <c r="K34" s="303"/>
      <c r="L34" s="6"/>
      <c r="M34" s="5"/>
      <c r="N34" s="303"/>
      <c r="O34" s="303"/>
      <c r="P34" s="303"/>
      <c r="Q34" s="303"/>
      <c r="R34" s="303"/>
      <c r="S34" s="304"/>
      <c r="T34" s="304"/>
      <c r="U34" s="304"/>
      <c r="V34" s="304"/>
      <c r="W34" s="304"/>
      <c r="X34" s="305"/>
    </row>
    <row r="35" spans="2:27" ht="17.649999999999999" customHeight="1">
      <c r="B35" s="74" t="s">
        <v>39</v>
      </c>
      <c r="C35" s="367"/>
      <c r="D35" s="367"/>
      <c r="E35" s="73">
        <f t="shared" si="4"/>
        <v>1</v>
      </c>
      <c r="F35" s="28"/>
      <c r="G35" s="28"/>
      <c r="H35" s="303"/>
      <c r="I35" s="303"/>
      <c r="J35" s="303"/>
      <c r="K35" s="303"/>
      <c r="L35" s="6"/>
      <c r="M35" s="5"/>
      <c r="N35" s="303"/>
      <c r="O35" s="303"/>
      <c r="P35" s="303"/>
      <c r="Q35" s="303"/>
      <c r="R35" s="303"/>
      <c r="S35" s="304"/>
      <c r="T35" s="304"/>
      <c r="U35" s="304"/>
      <c r="V35" s="304"/>
      <c r="W35" s="304"/>
      <c r="X35" s="305"/>
    </row>
    <row r="36" spans="2:27" ht="17.649999999999999" customHeight="1">
      <c r="B36" s="74" t="s">
        <v>40</v>
      </c>
      <c r="C36" s="365">
        <f>IF(ISERROR($T$23/$T$24),0,$T$23/$T$24)</f>
        <v>0</v>
      </c>
      <c r="D36" s="365">
        <f t="shared" si="5"/>
        <v>1</v>
      </c>
      <c r="E36" s="73">
        <f t="shared" si="4"/>
        <v>1</v>
      </c>
      <c r="F36" s="28"/>
      <c r="G36" s="28"/>
      <c r="H36" s="303"/>
      <c r="I36" s="303"/>
      <c r="J36" s="303"/>
      <c r="K36" s="303"/>
      <c r="L36" s="6"/>
      <c r="M36" s="5"/>
      <c r="N36" s="303"/>
      <c r="O36" s="303"/>
      <c r="P36" s="303"/>
      <c r="Q36" s="303"/>
      <c r="R36" s="303"/>
      <c r="S36" s="304"/>
      <c r="T36" s="304"/>
      <c r="U36" s="304"/>
      <c r="V36" s="304"/>
      <c r="W36" s="304"/>
      <c r="X36" s="305"/>
    </row>
    <row r="37" spans="2:27" ht="17.649999999999999" customHeight="1">
      <c r="B37" s="74" t="s">
        <v>41</v>
      </c>
      <c r="C37" s="366"/>
      <c r="D37" s="366"/>
      <c r="E37" s="73">
        <f t="shared" si="4"/>
        <v>1</v>
      </c>
      <c r="F37" s="28"/>
      <c r="G37" s="28"/>
      <c r="H37" s="303"/>
      <c r="I37" s="303"/>
      <c r="J37" s="303"/>
      <c r="K37" s="303"/>
      <c r="L37" s="6"/>
      <c r="M37" s="5"/>
      <c r="N37" s="303"/>
      <c r="O37" s="303"/>
      <c r="P37" s="303"/>
      <c r="Q37" s="303"/>
      <c r="R37" s="303"/>
      <c r="S37" s="304"/>
      <c r="T37" s="304"/>
      <c r="U37" s="304"/>
      <c r="V37" s="304"/>
      <c r="W37" s="304"/>
      <c r="X37" s="305"/>
    </row>
    <row r="38" spans="2:27" ht="17.649999999999999" customHeight="1">
      <c r="B38" s="74" t="s">
        <v>42</v>
      </c>
      <c r="C38" s="367"/>
      <c r="D38" s="367"/>
      <c r="E38" s="73">
        <v>0</v>
      </c>
      <c r="F38" s="29"/>
      <c r="G38" s="29"/>
      <c r="H38" s="308"/>
      <c r="I38" s="308"/>
      <c r="J38" s="308"/>
      <c r="K38" s="308"/>
      <c r="L38" s="7"/>
      <c r="M38" s="8"/>
      <c r="N38" s="308"/>
      <c r="O38" s="308"/>
      <c r="P38" s="308"/>
      <c r="Q38" s="308"/>
      <c r="R38" s="308"/>
      <c r="S38" s="306"/>
      <c r="T38" s="306"/>
      <c r="U38" s="306"/>
      <c r="V38" s="306"/>
      <c r="W38" s="306"/>
      <c r="X38" s="307"/>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311" t="s">
        <v>50</v>
      </c>
      <c r="C40" s="312"/>
      <c r="D40" s="312"/>
      <c r="E40" s="312"/>
      <c r="F40" s="312"/>
      <c r="G40" s="312"/>
      <c r="H40" s="312"/>
      <c r="I40" s="312"/>
      <c r="J40" s="312"/>
      <c r="K40" s="312"/>
      <c r="L40" s="312"/>
      <c r="M40" s="312"/>
      <c r="N40" s="312"/>
      <c r="O40" s="312"/>
      <c r="P40" s="312"/>
      <c r="Q40" s="312"/>
      <c r="R40" s="312"/>
      <c r="S40" s="312"/>
      <c r="T40" s="312"/>
      <c r="U40" s="312"/>
      <c r="V40" s="312"/>
      <c r="W40" s="312"/>
      <c r="X40" s="313"/>
    </row>
    <row r="41" spans="2:27" ht="33" customHeight="1">
      <c r="B41" s="309" t="s">
        <v>323</v>
      </c>
      <c r="C41" s="309"/>
      <c r="D41" s="309"/>
      <c r="E41" s="309"/>
      <c r="F41" s="309"/>
      <c r="G41" s="309"/>
      <c r="H41" s="309"/>
      <c r="I41" s="309"/>
      <c r="J41" s="309"/>
      <c r="K41" s="309"/>
      <c r="L41" s="309"/>
      <c r="M41" s="309"/>
      <c r="N41" s="309"/>
      <c r="O41" s="309"/>
      <c r="P41" s="309"/>
      <c r="Q41" s="309"/>
      <c r="R41" s="309"/>
      <c r="S41" s="309"/>
      <c r="T41" s="309"/>
      <c r="U41" s="309"/>
      <c r="V41" s="309"/>
      <c r="W41" s="309"/>
      <c r="X41" s="309"/>
      <c r="Y41" s="54"/>
      <c r="Z41" s="55"/>
      <c r="AA41" s="55"/>
    </row>
    <row r="42" spans="2:27" ht="10.5" customHeight="1">
      <c r="B42" s="310"/>
      <c r="C42" s="299"/>
      <c r="D42" s="299"/>
      <c r="E42" s="299"/>
      <c r="F42" s="299"/>
      <c r="G42" s="299"/>
      <c r="H42" s="299"/>
      <c r="I42" s="299"/>
      <c r="J42" s="299"/>
      <c r="K42" s="299"/>
      <c r="L42" s="299"/>
      <c r="M42" s="299"/>
      <c r="N42" s="299"/>
      <c r="O42" s="299"/>
      <c r="P42" s="299"/>
      <c r="Q42" s="299"/>
      <c r="R42" s="299"/>
      <c r="S42" s="299"/>
      <c r="T42" s="299"/>
      <c r="U42" s="299"/>
      <c r="V42" s="299"/>
      <c r="W42" s="299"/>
      <c r="X42" s="302"/>
      <c r="Y42" s="56"/>
      <c r="Z42" s="57"/>
      <c r="AA42" s="58"/>
    </row>
    <row r="43" spans="2:27" ht="18" customHeight="1">
      <c r="B43" s="323" t="s">
        <v>43</v>
      </c>
      <c r="C43" s="324"/>
      <c r="D43" s="324"/>
      <c r="E43" s="324"/>
      <c r="F43" s="324"/>
      <c r="G43" s="324"/>
      <c r="H43" s="324"/>
      <c r="I43" s="324"/>
      <c r="J43" s="324"/>
      <c r="K43" s="324"/>
      <c r="L43" s="324"/>
      <c r="M43" s="324"/>
      <c r="N43" s="324"/>
      <c r="O43" s="324"/>
      <c r="P43" s="324"/>
      <c r="Q43" s="324"/>
      <c r="R43" s="324"/>
      <c r="S43" s="324"/>
      <c r="T43" s="324"/>
      <c r="U43" s="324"/>
      <c r="V43" s="324"/>
      <c r="W43" s="324"/>
      <c r="X43" s="325"/>
      <c r="Y43" s="56"/>
      <c r="Z43" s="57"/>
      <c r="AA43" s="58"/>
    </row>
    <row r="44" spans="2:27" ht="32.25" customHeight="1">
      <c r="B44" s="326"/>
      <c r="C44" s="327"/>
      <c r="D44" s="327"/>
      <c r="E44" s="327"/>
      <c r="F44" s="327"/>
      <c r="G44" s="327"/>
      <c r="H44" s="327"/>
      <c r="I44" s="327"/>
      <c r="J44" s="327"/>
      <c r="K44" s="327"/>
      <c r="L44" s="327"/>
      <c r="M44" s="327"/>
      <c r="N44" s="327"/>
      <c r="O44" s="327"/>
      <c r="P44" s="327"/>
      <c r="Q44" s="327"/>
      <c r="R44" s="327"/>
      <c r="S44" s="327"/>
      <c r="T44" s="327"/>
      <c r="U44" s="327"/>
      <c r="V44" s="327"/>
      <c r="W44" s="327"/>
      <c r="X44" s="328"/>
      <c r="Y44" s="56"/>
      <c r="Z44" s="57"/>
      <c r="AA44" s="58"/>
    </row>
    <row r="45" spans="2:27" ht="8.4499999999999993" customHeight="1">
      <c r="B45" s="30"/>
      <c r="C45" s="27"/>
      <c r="D45" s="27"/>
      <c r="E45" s="27"/>
      <c r="F45" s="27"/>
      <c r="G45" s="299"/>
      <c r="H45" s="299"/>
      <c r="I45" s="299"/>
      <c r="J45" s="299"/>
      <c r="K45" s="299"/>
      <c r="L45" s="299"/>
      <c r="M45" s="27"/>
      <c r="N45" s="27"/>
      <c r="O45" s="27"/>
      <c r="P45" s="27"/>
      <c r="Q45" s="27"/>
      <c r="R45" s="27"/>
      <c r="S45" s="27"/>
      <c r="T45" s="27"/>
      <c r="U45" s="27"/>
      <c r="V45" s="27"/>
      <c r="W45" s="27"/>
      <c r="X45" s="31"/>
      <c r="Y45" s="56"/>
      <c r="Z45" s="57"/>
      <c r="AA45" s="58"/>
    </row>
    <row r="46" spans="2:27" ht="12.75">
      <c r="B46" s="314" t="s">
        <v>44</v>
      </c>
      <c r="C46" s="315"/>
      <c r="D46" s="315"/>
      <c r="E46" s="315"/>
      <c r="F46" s="315"/>
      <c r="G46" s="315"/>
      <c r="H46" s="315"/>
      <c r="I46" s="28"/>
      <c r="J46" s="13" t="s">
        <v>45</v>
      </c>
      <c r="K46" s="28"/>
      <c r="L46" s="316" t="s">
        <v>278</v>
      </c>
      <c r="M46" s="317"/>
      <c r="N46" s="28"/>
      <c r="O46" s="5" t="s">
        <v>46</v>
      </c>
      <c r="P46" s="28"/>
      <c r="Q46" s="259"/>
      <c r="R46" s="260"/>
      <c r="S46" s="28"/>
      <c r="T46" s="28"/>
      <c r="U46" s="28"/>
      <c r="V46" s="28"/>
      <c r="W46" s="28"/>
      <c r="X46" s="33"/>
      <c r="Y46" s="56"/>
      <c r="Z46" s="57"/>
      <c r="AA46" s="58"/>
    </row>
    <row r="47" spans="2:27" ht="8.4499999999999993" customHeight="1">
      <c r="B47" s="34"/>
      <c r="C47" s="28"/>
      <c r="D47" s="28"/>
      <c r="E47" s="28"/>
      <c r="F47" s="28"/>
      <c r="G47" s="28"/>
      <c r="H47" s="28"/>
      <c r="I47" s="318"/>
      <c r="J47" s="318"/>
      <c r="K47" s="318"/>
      <c r="L47" s="318"/>
      <c r="M47" s="318"/>
      <c r="N47" s="318"/>
      <c r="O47" s="318"/>
      <c r="P47" s="318"/>
      <c r="Q47" s="318"/>
      <c r="R47" s="318"/>
      <c r="S47" s="318"/>
      <c r="T47" s="318"/>
      <c r="U47" s="318"/>
      <c r="V47" s="318"/>
      <c r="W47" s="318"/>
      <c r="X47" s="319"/>
      <c r="Y47" s="56"/>
      <c r="Z47" s="57"/>
      <c r="AA47" s="58"/>
    </row>
    <row r="48" spans="2:27" ht="35.25" customHeight="1">
      <c r="B48" s="320" t="s">
        <v>57</v>
      </c>
      <c r="C48" s="321"/>
      <c r="D48" s="321"/>
      <c r="E48" s="321"/>
      <c r="F48" s="321"/>
      <c r="G48" s="321"/>
      <c r="H48" s="321"/>
      <c r="I48" s="321"/>
      <c r="J48" s="321"/>
      <c r="K48" s="321"/>
      <c r="L48" s="321"/>
      <c r="M48" s="321"/>
      <c r="N48" s="321"/>
      <c r="O48" s="321"/>
      <c r="P48" s="321"/>
      <c r="Q48" s="321"/>
      <c r="R48" s="321"/>
      <c r="S48" s="321"/>
      <c r="T48" s="321"/>
      <c r="U48" s="321"/>
      <c r="V48" s="321"/>
      <c r="W48" s="321"/>
      <c r="X48" s="322"/>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303"/>
      <c r="H50" s="303"/>
      <c r="I50" s="303"/>
      <c r="J50" s="303"/>
      <c r="K50" s="303"/>
      <c r="L50" s="303"/>
      <c r="M50" s="303"/>
      <c r="N50" s="303"/>
      <c r="O50" s="303"/>
      <c r="P50" s="303"/>
      <c r="Q50" s="303"/>
      <c r="R50" s="303"/>
      <c r="S50" s="303"/>
      <c r="T50" s="303"/>
      <c r="U50" s="303"/>
      <c r="V50" s="303"/>
      <c r="W50" s="303"/>
      <c r="X50" s="303"/>
      <c r="Y50" s="56"/>
      <c r="Z50" s="57"/>
      <c r="AA50" s="58"/>
    </row>
  </sheetData>
  <sheetProtection selectLockedCells="1" selectUnlockedCells="1"/>
  <mergeCells count="221">
    <mergeCell ref="AR7:AR10"/>
    <mergeCell ref="AR11:AR14"/>
    <mergeCell ref="AR15:AR18"/>
    <mergeCell ref="AR19:AR22"/>
    <mergeCell ref="B46:H46"/>
    <mergeCell ref="L46:M46"/>
    <mergeCell ref="Q46:R46"/>
    <mergeCell ref="I47:X47"/>
    <mergeCell ref="B48:X48"/>
    <mergeCell ref="H36:I36"/>
    <mergeCell ref="J36:K36"/>
    <mergeCell ref="N36:O36"/>
    <mergeCell ref="P36:R36"/>
    <mergeCell ref="H37:I37"/>
    <mergeCell ref="J37:K37"/>
    <mergeCell ref="N37:O37"/>
    <mergeCell ref="P37:R37"/>
    <mergeCell ref="H34:I34"/>
    <mergeCell ref="J34:K34"/>
    <mergeCell ref="N34:O34"/>
    <mergeCell ref="P34:R34"/>
    <mergeCell ref="H35:I35"/>
    <mergeCell ref="J35:K35"/>
    <mergeCell ref="N35:O35"/>
    <mergeCell ref="H32:I32"/>
    <mergeCell ref="J32:K32"/>
    <mergeCell ref="N32:O32"/>
    <mergeCell ref="P32:R32"/>
    <mergeCell ref="H33:I33"/>
    <mergeCell ref="J33:K33"/>
    <mergeCell ref="N33:O33"/>
    <mergeCell ref="P33:R33"/>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C36:C38"/>
    <mergeCell ref="D36:D38"/>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P35:R35"/>
    <mergeCell ref="D23:F23"/>
    <mergeCell ref="G23:M23"/>
    <mergeCell ref="N23:S23"/>
    <mergeCell ref="T23:X23"/>
    <mergeCell ref="D24:F24"/>
    <mergeCell ref="G24:M24"/>
    <mergeCell ref="N24:S24"/>
    <mergeCell ref="T24:X24"/>
    <mergeCell ref="B25:X25"/>
    <mergeCell ref="AI22:AK22"/>
    <mergeCell ref="AL22:AO22"/>
    <mergeCell ref="AP22:AQ22"/>
    <mergeCell ref="B21:X21"/>
    <mergeCell ref="AD21:AH21"/>
    <mergeCell ref="AI21:AK21"/>
    <mergeCell ref="AL21:AO21"/>
    <mergeCell ref="AP21:AQ21"/>
    <mergeCell ref="B22:C22"/>
    <mergeCell ref="G22:I22"/>
    <mergeCell ref="K22:M22"/>
    <mergeCell ref="O22:P22"/>
    <mergeCell ref="Q22:S22"/>
    <mergeCell ref="AL16:AO16"/>
    <mergeCell ref="AP19:AQ19"/>
    <mergeCell ref="B20:L20"/>
    <mergeCell ref="M20:X20"/>
    <mergeCell ref="AD20:AH20"/>
    <mergeCell ref="AI20:AK20"/>
    <mergeCell ref="AL20:AO20"/>
    <mergeCell ref="AP20:AQ20"/>
    <mergeCell ref="AD18:AH18"/>
    <mergeCell ref="AI18:AK18"/>
    <mergeCell ref="AL18:AO18"/>
    <mergeCell ref="AP18:AQ18"/>
    <mergeCell ref="B19:L19"/>
    <mergeCell ref="M19:X19"/>
    <mergeCell ref="AB19:AC22"/>
    <mergeCell ref="AD19:AH19"/>
    <mergeCell ref="AI19:AK19"/>
    <mergeCell ref="AL19:AO19"/>
    <mergeCell ref="C18:D18"/>
    <mergeCell ref="E18:F18"/>
    <mergeCell ref="G18:L18"/>
    <mergeCell ref="M18:Q18"/>
    <mergeCell ref="R18:U18"/>
    <mergeCell ref="V18:X18"/>
    <mergeCell ref="AI14:AK14"/>
    <mergeCell ref="AL14:AO14"/>
    <mergeCell ref="AP14:AQ14"/>
    <mergeCell ref="B15:X15"/>
    <mergeCell ref="AB15:AC18"/>
    <mergeCell ref="AD15:AH15"/>
    <mergeCell ref="AI15:AK15"/>
    <mergeCell ref="AL15:AO15"/>
    <mergeCell ref="AP15:AQ15"/>
    <mergeCell ref="B16:B17"/>
    <mergeCell ref="C16:D17"/>
    <mergeCell ref="AP16:AQ16"/>
    <mergeCell ref="M17:Q17"/>
    <mergeCell ref="R17:U17"/>
    <mergeCell ref="V17:X17"/>
    <mergeCell ref="AD17:AH17"/>
    <mergeCell ref="AI17:AK17"/>
    <mergeCell ref="AL17:AO17"/>
    <mergeCell ref="AP17:AQ17"/>
    <mergeCell ref="E16:F17"/>
    <mergeCell ref="G16:L17"/>
    <mergeCell ref="M16:X16"/>
    <mergeCell ref="AD16:AH16"/>
    <mergeCell ref="AI16:AK16"/>
    <mergeCell ref="AI11:AK11"/>
    <mergeCell ref="AL11:AO11"/>
    <mergeCell ref="AP11:AQ11"/>
    <mergeCell ref="B12:F13"/>
    <mergeCell ref="G12:J13"/>
    <mergeCell ref="K12:N13"/>
    <mergeCell ref="O12:X12"/>
    <mergeCell ref="AD12:AH12"/>
    <mergeCell ref="AI12:AK12"/>
    <mergeCell ref="AL12:AO12"/>
    <mergeCell ref="AP12:AQ12"/>
    <mergeCell ref="O13:R13"/>
    <mergeCell ref="S13:U13"/>
    <mergeCell ref="V13:X13"/>
    <mergeCell ref="AD13:AH13"/>
    <mergeCell ref="AI13:AK13"/>
    <mergeCell ref="AL13:AO13"/>
    <mergeCell ref="AP13:AQ13"/>
    <mergeCell ref="AP7:AQ7"/>
    <mergeCell ref="AD8:AH8"/>
    <mergeCell ref="AI8:AK8"/>
    <mergeCell ref="AL8:AO8"/>
    <mergeCell ref="AP8:AQ8"/>
    <mergeCell ref="B9:X9"/>
    <mergeCell ref="AD9:AH9"/>
    <mergeCell ref="AI9:AK9"/>
    <mergeCell ref="AL9:AO9"/>
    <mergeCell ref="AP9:AQ9"/>
    <mergeCell ref="B7:F8"/>
    <mergeCell ref="G7:X8"/>
    <mergeCell ref="AB7:AC10"/>
    <mergeCell ref="AD7:AH7"/>
    <mergeCell ref="AI7:AK7"/>
    <mergeCell ref="AL7:AO7"/>
    <mergeCell ref="B10:X10"/>
    <mergeCell ref="AD10:AH10"/>
    <mergeCell ref="AI10:AK10"/>
    <mergeCell ref="AL10:AO10"/>
    <mergeCell ref="AP10:AQ10"/>
    <mergeCell ref="AI5:AK6"/>
    <mergeCell ref="AL5:AO6"/>
    <mergeCell ref="AP5:AQ6"/>
    <mergeCell ref="B6:X6"/>
    <mergeCell ref="B1:T1"/>
    <mergeCell ref="U1:X4"/>
    <mergeCell ref="B2:T4"/>
    <mergeCell ref="C5:D5"/>
    <mergeCell ref="E5:G5"/>
    <mergeCell ref="H5:J5"/>
    <mergeCell ref="K5:N5"/>
    <mergeCell ref="O5:R5"/>
    <mergeCell ref="S5:V5"/>
    <mergeCell ref="AB3:AR4"/>
    <mergeCell ref="AR5:AR6"/>
    <mergeCell ref="AB1:AR1"/>
    <mergeCell ref="C27:C29"/>
    <mergeCell ref="D27:D29"/>
    <mergeCell ref="C30:C32"/>
    <mergeCell ref="D30:D32"/>
    <mergeCell ref="C33:C35"/>
    <mergeCell ref="D33:D35"/>
    <mergeCell ref="W5:X5"/>
    <mergeCell ref="AB5:AC6"/>
    <mergeCell ref="AD5:AH6"/>
    <mergeCell ref="B11:X11"/>
    <mergeCell ref="AB11:AC14"/>
    <mergeCell ref="AD11:AH11"/>
    <mergeCell ref="B14:F14"/>
    <mergeCell ref="G14:J14"/>
    <mergeCell ref="K14:N14"/>
    <mergeCell ref="O14:R14"/>
    <mergeCell ref="S14:U14"/>
    <mergeCell ref="V14:X14"/>
    <mergeCell ref="AD14:AH14"/>
    <mergeCell ref="T22:U22"/>
    <mergeCell ref="V22:W22"/>
    <mergeCell ref="AD22:AH22"/>
    <mergeCell ref="B24:C24"/>
    <mergeCell ref="B23:C23"/>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Hoja1!$A$3:$A$24</xm:f>
          </x14:formula1>
          <xm:sqref>G7:X8</xm:sqref>
        </x14:dataValidation>
        <x14:dataValidation type="list" allowBlank="1" showInputMessage="1" showErrorMessage="1">
          <x14:formula1>
            <xm:f>Hoja1!$F$3:$F$8</xm:f>
          </x14:formula1>
          <xm:sqref>C18:D18</xm:sqref>
        </x14:dataValidation>
        <x14:dataValidation type="list" allowBlank="1" showInputMessage="1" showErrorMessage="1">
          <x14:formula1>
            <xm:f>Hoja1!$D$3:$D$13</xm:f>
          </x14:formula1>
          <xm:sqref>G14:J14</xm:sqref>
        </x14:dataValidation>
      </x14:dataValidations>
    </ext>
  </extLs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tabColor theme="2" tint="-0.749992370372631"/>
    <pageSetUpPr fitToPage="1"/>
  </sheetPr>
  <dimension ref="B1:AV50"/>
  <sheetViews>
    <sheetView zoomScale="80" zoomScaleNormal="80" zoomScaleSheetLayoutView="100" workbookViewId="0">
      <selection activeCell="H5" sqref="H5:J5"/>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43" width="4.625" style="46"/>
    <col min="44" max="44" width="8.5" style="23" customWidth="1"/>
    <col min="45" max="47" width="4.625" style="23"/>
    <col min="48" max="48" width="12.25" style="23" customWidth="1"/>
    <col min="49" max="49" width="4.625" style="23" customWidth="1"/>
    <col min="50" max="16384" width="4.625" style="23"/>
  </cols>
  <sheetData>
    <row r="1" spans="2:48" ht="20.25" customHeight="1">
      <c r="B1" s="344" t="s">
        <v>72</v>
      </c>
      <c r="C1" s="345"/>
      <c r="D1" s="345"/>
      <c r="E1" s="345"/>
      <c r="F1" s="345"/>
      <c r="G1" s="345"/>
      <c r="H1" s="345"/>
      <c r="I1" s="345"/>
      <c r="J1" s="345"/>
      <c r="K1" s="345"/>
      <c r="L1" s="345"/>
      <c r="M1" s="345"/>
      <c r="N1" s="345"/>
      <c r="O1" s="345"/>
      <c r="P1" s="345"/>
      <c r="Q1" s="345"/>
      <c r="R1" s="345"/>
      <c r="S1" s="345"/>
      <c r="T1" s="346"/>
      <c r="U1" s="356"/>
      <c r="V1" s="357"/>
      <c r="W1" s="357"/>
      <c r="X1" s="358"/>
      <c r="AB1" s="383" t="s">
        <v>374</v>
      </c>
      <c r="AC1" s="383"/>
      <c r="AD1" s="383"/>
      <c r="AE1" s="383"/>
      <c r="AF1" s="383"/>
      <c r="AG1" s="383"/>
      <c r="AH1" s="383"/>
      <c r="AI1" s="383"/>
      <c r="AJ1" s="383"/>
      <c r="AK1" s="383"/>
      <c r="AL1" s="383"/>
      <c r="AM1" s="383"/>
      <c r="AN1" s="383"/>
      <c r="AO1" s="383"/>
      <c r="AP1" s="383"/>
      <c r="AQ1" s="383"/>
      <c r="AR1" s="383"/>
    </row>
    <row r="2" spans="2:48" ht="13.5" customHeight="1">
      <c r="B2" s="347" t="s">
        <v>75</v>
      </c>
      <c r="C2" s="348"/>
      <c r="D2" s="348"/>
      <c r="E2" s="348"/>
      <c r="F2" s="348"/>
      <c r="G2" s="348"/>
      <c r="H2" s="348"/>
      <c r="I2" s="348"/>
      <c r="J2" s="348"/>
      <c r="K2" s="348"/>
      <c r="L2" s="348"/>
      <c r="M2" s="348"/>
      <c r="N2" s="348"/>
      <c r="O2" s="348"/>
      <c r="P2" s="348"/>
      <c r="Q2" s="348"/>
      <c r="R2" s="348"/>
      <c r="S2" s="348"/>
      <c r="T2" s="349"/>
      <c r="U2" s="359"/>
      <c r="V2" s="360"/>
      <c r="W2" s="360"/>
      <c r="X2" s="361"/>
    </row>
    <row r="3" spans="2:48" ht="13.5" customHeight="1">
      <c r="B3" s="350"/>
      <c r="C3" s="351"/>
      <c r="D3" s="351"/>
      <c r="E3" s="351"/>
      <c r="F3" s="351"/>
      <c r="G3" s="351"/>
      <c r="H3" s="351"/>
      <c r="I3" s="351"/>
      <c r="J3" s="351"/>
      <c r="K3" s="351"/>
      <c r="L3" s="351"/>
      <c r="M3" s="351"/>
      <c r="N3" s="351"/>
      <c r="O3" s="351"/>
      <c r="P3" s="351"/>
      <c r="Q3" s="351"/>
      <c r="R3" s="351"/>
      <c r="S3" s="351"/>
      <c r="T3" s="352"/>
      <c r="U3" s="359"/>
      <c r="V3" s="360"/>
      <c r="W3" s="360"/>
      <c r="X3" s="361"/>
      <c r="AB3" s="372" t="s">
        <v>443</v>
      </c>
      <c r="AC3" s="372"/>
      <c r="AD3" s="372"/>
      <c r="AE3" s="372"/>
      <c r="AF3" s="372"/>
      <c r="AG3" s="372"/>
      <c r="AH3" s="372"/>
      <c r="AI3" s="372"/>
      <c r="AJ3" s="372"/>
      <c r="AK3" s="372"/>
      <c r="AL3" s="372"/>
      <c r="AM3" s="372"/>
      <c r="AN3" s="372"/>
      <c r="AO3" s="372"/>
      <c r="AP3" s="372"/>
      <c r="AQ3" s="372"/>
      <c r="AR3" s="372"/>
    </row>
    <row r="4" spans="2:48" ht="13.5" customHeight="1">
      <c r="B4" s="353"/>
      <c r="C4" s="354"/>
      <c r="D4" s="354"/>
      <c r="E4" s="354"/>
      <c r="F4" s="354"/>
      <c r="G4" s="354"/>
      <c r="H4" s="354"/>
      <c r="I4" s="354"/>
      <c r="J4" s="354"/>
      <c r="K4" s="354"/>
      <c r="L4" s="354"/>
      <c r="M4" s="354"/>
      <c r="N4" s="354"/>
      <c r="O4" s="354"/>
      <c r="P4" s="354"/>
      <c r="Q4" s="354"/>
      <c r="R4" s="354"/>
      <c r="S4" s="354"/>
      <c r="T4" s="355"/>
      <c r="U4" s="362"/>
      <c r="V4" s="363"/>
      <c r="W4" s="363"/>
      <c r="X4" s="364"/>
      <c r="AB4" s="372"/>
      <c r="AC4" s="372"/>
      <c r="AD4" s="372"/>
      <c r="AE4" s="372"/>
      <c r="AF4" s="372"/>
      <c r="AG4" s="372"/>
      <c r="AH4" s="372"/>
      <c r="AI4" s="372"/>
      <c r="AJ4" s="372"/>
      <c r="AK4" s="372"/>
      <c r="AL4" s="372"/>
      <c r="AM4" s="372"/>
      <c r="AN4" s="372"/>
      <c r="AO4" s="372"/>
      <c r="AP4" s="372"/>
      <c r="AQ4" s="372"/>
      <c r="AR4" s="372"/>
    </row>
    <row r="5" spans="2:48" s="41" customFormat="1" ht="14.25" customHeight="1">
      <c r="B5" s="42" t="s">
        <v>0</v>
      </c>
      <c r="C5" s="336" t="s">
        <v>444</v>
      </c>
      <c r="D5" s="336"/>
      <c r="E5" s="337" t="s">
        <v>1</v>
      </c>
      <c r="F5" s="337"/>
      <c r="G5" s="337"/>
      <c r="H5" s="338" t="s">
        <v>441</v>
      </c>
      <c r="I5" s="338"/>
      <c r="J5" s="338"/>
      <c r="K5" s="337" t="s">
        <v>2</v>
      </c>
      <c r="L5" s="337"/>
      <c r="M5" s="337"/>
      <c r="N5" s="337"/>
      <c r="O5" s="336" t="s">
        <v>442</v>
      </c>
      <c r="P5" s="336"/>
      <c r="Q5" s="336"/>
      <c r="R5" s="336"/>
      <c r="S5" s="339" t="s">
        <v>3</v>
      </c>
      <c r="T5" s="340"/>
      <c r="U5" s="340"/>
      <c r="V5" s="341"/>
      <c r="W5" s="342" t="s">
        <v>120</v>
      </c>
      <c r="X5" s="343"/>
      <c r="Y5" s="47"/>
      <c r="Z5" s="48"/>
      <c r="AA5" s="48"/>
      <c r="AB5" s="380" t="s">
        <v>143</v>
      </c>
      <c r="AC5" s="380"/>
      <c r="AD5" s="380" t="s">
        <v>144</v>
      </c>
      <c r="AE5" s="380"/>
      <c r="AF5" s="380"/>
      <c r="AG5" s="380"/>
      <c r="AH5" s="380"/>
      <c r="AI5" s="380" t="s">
        <v>145</v>
      </c>
      <c r="AJ5" s="380"/>
      <c r="AK5" s="380"/>
      <c r="AL5" s="380" t="s">
        <v>146</v>
      </c>
      <c r="AM5" s="380"/>
      <c r="AN5" s="380"/>
      <c r="AO5" s="380"/>
      <c r="AP5" s="372" t="s">
        <v>149</v>
      </c>
      <c r="AQ5" s="372"/>
      <c r="AR5" s="373" t="s">
        <v>150</v>
      </c>
    </row>
    <row r="6" spans="2:48" ht="9" customHeight="1">
      <c r="B6" s="275"/>
      <c r="C6" s="275"/>
      <c r="D6" s="275"/>
      <c r="E6" s="275"/>
      <c r="F6" s="275"/>
      <c r="G6" s="275"/>
      <c r="H6" s="275"/>
      <c r="I6" s="275"/>
      <c r="J6" s="275"/>
      <c r="K6" s="275"/>
      <c r="L6" s="275"/>
      <c r="M6" s="275"/>
      <c r="N6" s="275"/>
      <c r="O6" s="275"/>
      <c r="P6" s="275"/>
      <c r="Q6" s="275"/>
      <c r="R6" s="275"/>
      <c r="S6" s="275"/>
      <c r="T6" s="275"/>
      <c r="U6" s="275"/>
      <c r="V6" s="275"/>
      <c r="W6" s="275"/>
      <c r="X6" s="275"/>
      <c r="AB6" s="380"/>
      <c r="AC6" s="380"/>
      <c r="AD6" s="380"/>
      <c r="AE6" s="380"/>
      <c r="AF6" s="380"/>
      <c r="AG6" s="380"/>
      <c r="AH6" s="380"/>
      <c r="AI6" s="380"/>
      <c r="AJ6" s="380"/>
      <c r="AK6" s="380"/>
      <c r="AL6" s="380"/>
      <c r="AM6" s="380"/>
      <c r="AN6" s="380"/>
      <c r="AO6" s="380"/>
      <c r="AP6" s="372"/>
      <c r="AQ6" s="372"/>
      <c r="AR6" s="373"/>
    </row>
    <row r="7" spans="2:48" ht="14.25" customHeight="1">
      <c r="B7" s="287" t="s">
        <v>76</v>
      </c>
      <c r="C7" s="288"/>
      <c r="D7" s="288"/>
      <c r="E7" s="288"/>
      <c r="F7" s="289"/>
      <c r="G7" s="293" t="s">
        <v>81</v>
      </c>
      <c r="H7" s="294"/>
      <c r="I7" s="294"/>
      <c r="J7" s="294"/>
      <c r="K7" s="294"/>
      <c r="L7" s="294"/>
      <c r="M7" s="294"/>
      <c r="N7" s="294"/>
      <c r="O7" s="294"/>
      <c r="P7" s="294"/>
      <c r="Q7" s="294"/>
      <c r="R7" s="294"/>
      <c r="S7" s="294"/>
      <c r="T7" s="294"/>
      <c r="U7" s="294"/>
      <c r="V7" s="294"/>
      <c r="W7" s="294"/>
      <c r="X7" s="295"/>
      <c r="AB7" s="375">
        <v>2029</v>
      </c>
      <c r="AC7" s="375"/>
      <c r="AD7" s="376" t="s">
        <v>445</v>
      </c>
      <c r="AE7" s="376"/>
      <c r="AF7" s="376"/>
      <c r="AG7" s="376"/>
      <c r="AH7" s="376"/>
      <c r="AI7" s="557">
        <v>34724</v>
      </c>
      <c r="AJ7" s="557"/>
      <c r="AK7" s="557"/>
      <c r="AL7" s="557">
        <v>4408</v>
      </c>
      <c r="AM7" s="557"/>
      <c r="AN7" s="557"/>
      <c r="AO7" s="557"/>
      <c r="AP7" s="379">
        <f>+AL7/AI7</f>
        <v>0.12694390047229581</v>
      </c>
      <c r="AQ7" s="379"/>
      <c r="AR7" s="384"/>
    </row>
    <row r="8" spans="2:48" ht="14.25" customHeight="1">
      <c r="B8" s="290"/>
      <c r="C8" s="291"/>
      <c r="D8" s="291"/>
      <c r="E8" s="291"/>
      <c r="F8" s="292"/>
      <c r="G8" s="296"/>
      <c r="H8" s="297"/>
      <c r="I8" s="297"/>
      <c r="J8" s="297"/>
      <c r="K8" s="297"/>
      <c r="L8" s="297"/>
      <c r="M8" s="297"/>
      <c r="N8" s="297"/>
      <c r="O8" s="297"/>
      <c r="P8" s="297"/>
      <c r="Q8" s="297"/>
      <c r="R8" s="297"/>
      <c r="S8" s="297"/>
      <c r="T8" s="297"/>
      <c r="U8" s="297"/>
      <c r="V8" s="297"/>
      <c r="W8" s="297"/>
      <c r="X8" s="298"/>
      <c r="AB8" s="375"/>
      <c r="AC8" s="375"/>
      <c r="AD8" s="376" t="s">
        <v>446</v>
      </c>
      <c r="AE8" s="376"/>
      <c r="AF8" s="376"/>
      <c r="AG8" s="376"/>
      <c r="AH8" s="376"/>
      <c r="AI8" s="557">
        <v>34724</v>
      </c>
      <c r="AJ8" s="557"/>
      <c r="AK8" s="557"/>
      <c r="AL8" s="557">
        <v>8788</v>
      </c>
      <c r="AM8" s="557"/>
      <c r="AN8" s="557"/>
      <c r="AO8" s="557"/>
      <c r="AP8" s="379">
        <f t="shared" ref="AP8:AP10" si="0">+AL8/AI8</f>
        <v>0.25308144223015783</v>
      </c>
      <c r="AQ8" s="379"/>
      <c r="AR8" s="384"/>
    </row>
    <row r="9" spans="2:48" ht="19.149999999999999" customHeight="1">
      <c r="B9" s="281" t="s">
        <v>49</v>
      </c>
      <c r="C9" s="282"/>
      <c r="D9" s="282"/>
      <c r="E9" s="282"/>
      <c r="F9" s="282"/>
      <c r="G9" s="282"/>
      <c r="H9" s="282"/>
      <c r="I9" s="282"/>
      <c r="J9" s="282"/>
      <c r="K9" s="282"/>
      <c r="L9" s="282"/>
      <c r="M9" s="282"/>
      <c r="N9" s="282"/>
      <c r="O9" s="282"/>
      <c r="P9" s="282"/>
      <c r="Q9" s="282"/>
      <c r="R9" s="282"/>
      <c r="S9" s="282"/>
      <c r="T9" s="282"/>
      <c r="U9" s="282"/>
      <c r="V9" s="282"/>
      <c r="W9" s="282"/>
      <c r="X9" s="283"/>
      <c r="AB9" s="375"/>
      <c r="AC9" s="375"/>
      <c r="AD9" s="376" t="s">
        <v>447</v>
      </c>
      <c r="AE9" s="376"/>
      <c r="AF9" s="376"/>
      <c r="AG9" s="376"/>
      <c r="AH9" s="376"/>
      <c r="AI9" s="557">
        <v>34724</v>
      </c>
      <c r="AJ9" s="557"/>
      <c r="AK9" s="557"/>
      <c r="AL9" s="557">
        <v>17168</v>
      </c>
      <c r="AM9" s="557"/>
      <c r="AN9" s="557"/>
      <c r="AO9" s="557"/>
      <c r="AP9" s="379">
        <f t="shared" si="0"/>
        <v>0.49441308604999423</v>
      </c>
      <c r="AQ9" s="379"/>
      <c r="AR9" s="384"/>
    </row>
    <row r="10" spans="2:48" ht="15" customHeight="1">
      <c r="B10" s="268" t="s">
        <v>4</v>
      </c>
      <c r="C10" s="269"/>
      <c r="D10" s="269"/>
      <c r="E10" s="269"/>
      <c r="F10" s="269"/>
      <c r="G10" s="269"/>
      <c r="H10" s="269"/>
      <c r="I10" s="269"/>
      <c r="J10" s="269"/>
      <c r="K10" s="269"/>
      <c r="L10" s="269"/>
      <c r="M10" s="269"/>
      <c r="N10" s="269"/>
      <c r="O10" s="269"/>
      <c r="P10" s="269"/>
      <c r="Q10" s="269"/>
      <c r="R10" s="269"/>
      <c r="S10" s="269"/>
      <c r="T10" s="269"/>
      <c r="U10" s="269"/>
      <c r="V10" s="269"/>
      <c r="W10" s="269"/>
      <c r="X10" s="269"/>
      <c r="AB10" s="375"/>
      <c r="AC10" s="375"/>
      <c r="AD10" s="376" t="s">
        <v>448</v>
      </c>
      <c r="AE10" s="376"/>
      <c r="AF10" s="376"/>
      <c r="AG10" s="376"/>
      <c r="AH10" s="376"/>
      <c r="AI10" s="557">
        <v>34100</v>
      </c>
      <c r="AJ10" s="557"/>
      <c r="AK10" s="557"/>
      <c r="AL10" s="557">
        <v>33455</v>
      </c>
      <c r="AM10" s="557"/>
      <c r="AN10" s="557"/>
      <c r="AO10" s="557"/>
      <c r="AP10" s="379">
        <f t="shared" si="0"/>
        <v>0.98108504398826979</v>
      </c>
      <c r="AQ10" s="379"/>
      <c r="AR10" s="384"/>
    </row>
    <row r="11" spans="2:48" ht="38.25" customHeight="1">
      <c r="B11" s="280" t="s">
        <v>166</v>
      </c>
      <c r="C11" s="280"/>
      <c r="D11" s="280"/>
      <c r="E11" s="280"/>
      <c r="F11" s="280"/>
      <c r="G11" s="280"/>
      <c r="H11" s="280"/>
      <c r="I11" s="280"/>
      <c r="J11" s="280"/>
      <c r="K11" s="280"/>
      <c r="L11" s="280"/>
      <c r="M11" s="280"/>
      <c r="N11" s="280"/>
      <c r="O11" s="280"/>
      <c r="P11" s="280"/>
      <c r="Q11" s="280"/>
      <c r="R11" s="280"/>
      <c r="S11" s="280"/>
      <c r="T11" s="280"/>
      <c r="U11" s="280"/>
      <c r="V11" s="280"/>
      <c r="W11" s="280"/>
      <c r="X11" s="280"/>
      <c r="AB11" s="374">
        <v>2020</v>
      </c>
      <c r="AC11" s="374"/>
      <c r="AD11" s="377" t="s">
        <v>131</v>
      </c>
      <c r="AE11" s="377"/>
      <c r="AF11" s="377"/>
      <c r="AG11" s="377"/>
      <c r="AH11" s="377"/>
      <c r="AI11" s="561">
        <v>37311</v>
      </c>
      <c r="AJ11" s="561"/>
      <c r="AK11" s="561"/>
      <c r="AL11" s="561">
        <v>4948</v>
      </c>
      <c r="AM11" s="561"/>
      <c r="AN11" s="561"/>
      <c r="AO11" s="561"/>
      <c r="AP11" s="382">
        <f>AL11/AI11</f>
        <v>0.13261504650103187</v>
      </c>
      <c r="AQ11" s="382"/>
      <c r="AR11" s="385"/>
      <c r="AV11" s="101"/>
    </row>
    <row r="12" spans="2:48" ht="12.75">
      <c r="B12" s="262" t="s">
        <v>56</v>
      </c>
      <c r="C12" s="263"/>
      <c r="D12" s="263"/>
      <c r="E12" s="263"/>
      <c r="F12" s="264"/>
      <c r="G12" s="262" t="s">
        <v>48</v>
      </c>
      <c r="H12" s="263"/>
      <c r="I12" s="263"/>
      <c r="J12" s="264"/>
      <c r="K12" s="262" t="s">
        <v>5</v>
      </c>
      <c r="L12" s="263"/>
      <c r="M12" s="263"/>
      <c r="N12" s="264"/>
      <c r="O12" s="268" t="s">
        <v>6</v>
      </c>
      <c r="P12" s="269"/>
      <c r="Q12" s="269"/>
      <c r="R12" s="269"/>
      <c r="S12" s="269"/>
      <c r="T12" s="269"/>
      <c r="U12" s="269"/>
      <c r="V12" s="269"/>
      <c r="W12" s="269"/>
      <c r="X12" s="270"/>
      <c r="Y12" s="49"/>
      <c r="Z12" s="50"/>
      <c r="AA12" s="50"/>
      <c r="AB12" s="374"/>
      <c r="AC12" s="374"/>
      <c r="AD12" s="377" t="s">
        <v>132</v>
      </c>
      <c r="AE12" s="377"/>
      <c r="AF12" s="377"/>
      <c r="AG12" s="377"/>
      <c r="AH12" s="377"/>
      <c r="AI12" s="561">
        <v>37311</v>
      </c>
      <c r="AJ12" s="561"/>
      <c r="AK12" s="561"/>
      <c r="AL12" s="561">
        <v>9281</v>
      </c>
      <c r="AM12" s="561"/>
      <c r="AN12" s="561"/>
      <c r="AO12" s="561"/>
      <c r="AP12" s="382">
        <f t="shared" ref="AP12:AP22" si="1">AL12/AI12</f>
        <v>0.24874701830559354</v>
      </c>
      <c r="AQ12" s="382"/>
      <c r="AR12" s="385"/>
    </row>
    <row r="13" spans="2:48" ht="25.5" customHeight="1">
      <c r="B13" s="265"/>
      <c r="C13" s="266"/>
      <c r="D13" s="266"/>
      <c r="E13" s="266"/>
      <c r="F13" s="267"/>
      <c r="G13" s="265"/>
      <c r="H13" s="266"/>
      <c r="I13" s="266"/>
      <c r="J13" s="267"/>
      <c r="K13" s="265"/>
      <c r="L13" s="266"/>
      <c r="M13" s="266"/>
      <c r="N13" s="267"/>
      <c r="O13" s="268" t="s">
        <v>55</v>
      </c>
      <c r="P13" s="269"/>
      <c r="Q13" s="269"/>
      <c r="R13" s="270"/>
      <c r="S13" s="268" t="s">
        <v>54</v>
      </c>
      <c r="T13" s="269"/>
      <c r="U13" s="270"/>
      <c r="V13" s="268" t="s">
        <v>53</v>
      </c>
      <c r="W13" s="269"/>
      <c r="X13" s="270"/>
      <c r="Y13" s="49"/>
      <c r="Z13" s="50"/>
      <c r="AA13" s="50"/>
      <c r="AB13" s="374"/>
      <c r="AC13" s="374"/>
      <c r="AD13" s="377" t="s">
        <v>133</v>
      </c>
      <c r="AE13" s="377"/>
      <c r="AF13" s="377"/>
      <c r="AG13" s="377"/>
      <c r="AH13" s="377"/>
      <c r="AI13" s="561">
        <v>37311</v>
      </c>
      <c r="AJ13" s="561"/>
      <c r="AK13" s="561"/>
      <c r="AL13" s="561">
        <v>12817</v>
      </c>
      <c r="AM13" s="561"/>
      <c r="AN13" s="561"/>
      <c r="AO13" s="561"/>
      <c r="AP13" s="382">
        <f t="shared" si="1"/>
        <v>0.34351799737342875</v>
      </c>
      <c r="AQ13" s="382"/>
      <c r="AR13" s="385"/>
    </row>
    <row r="14" spans="2:48" ht="29.25" customHeight="1">
      <c r="B14" s="276" t="s">
        <v>280</v>
      </c>
      <c r="C14" s="276"/>
      <c r="D14" s="276"/>
      <c r="E14" s="276"/>
      <c r="F14" s="276"/>
      <c r="G14" s="261" t="s">
        <v>99</v>
      </c>
      <c r="H14" s="261"/>
      <c r="I14" s="261"/>
      <c r="J14" s="261"/>
      <c r="K14" s="261">
        <v>1</v>
      </c>
      <c r="L14" s="261"/>
      <c r="M14" s="261"/>
      <c r="N14" s="261"/>
      <c r="O14" s="277">
        <v>1</v>
      </c>
      <c r="P14" s="278"/>
      <c r="Q14" s="278"/>
      <c r="R14" s="279"/>
      <c r="S14" s="329">
        <v>44561</v>
      </c>
      <c r="T14" s="330"/>
      <c r="U14" s="331"/>
      <c r="V14" s="332">
        <v>2021</v>
      </c>
      <c r="W14" s="332"/>
      <c r="X14" s="332"/>
      <c r="AB14" s="374"/>
      <c r="AC14" s="374"/>
      <c r="AD14" s="377" t="s">
        <v>134</v>
      </c>
      <c r="AE14" s="377"/>
      <c r="AF14" s="377"/>
      <c r="AG14" s="377"/>
      <c r="AH14" s="377"/>
      <c r="AI14" s="561">
        <v>31780</v>
      </c>
      <c r="AJ14" s="561"/>
      <c r="AK14" s="561"/>
      <c r="AL14" s="561">
        <v>29466</v>
      </c>
      <c r="AM14" s="561"/>
      <c r="AN14" s="561"/>
      <c r="AO14" s="561"/>
      <c r="AP14" s="382">
        <f t="shared" si="1"/>
        <v>0.92718691000629327</v>
      </c>
      <c r="AQ14" s="382"/>
      <c r="AR14" s="385"/>
    </row>
    <row r="15" spans="2:48" ht="18" customHeight="1">
      <c r="B15" s="281" t="s">
        <v>7</v>
      </c>
      <c r="C15" s="282"/>
      <c r="D15" s="282"/>
      <c r="E15" s="282"/>
      <c r="F15" s="282"/>
      <c r="G15" s="282"/>
      <c r="H15" s="282"/>
      <c r="I15" s="282"/>
      <c r="J15" s="282"/>
      <c r="K15" s="282"/>
      <c r="L15" s="282"/>
      <c r="M15" s="282"/>
      <c r="N15" s="282"/>
      <c r="O15" s="282"/>
      <c r="P15" s="282"/>
      <c r="Q15" s="282"/>
      <c r="R15" s="282"/>
      <c r="S15" s="282"/>
      <c r="T15" s="282"/>
      <c r="U15" s="282"/>
      <c r="V15" s="282"/>
      <c r="W15" s="282"/>
      <c r="X15" s="283"/>
      <c r="Z15" s="46" t="s">
        <v>51</v>
      </c>
      <c r="AB15" s="375">
        <v>2021</v>
      </c>
      <c r="AC15" s="375"/>
      <c r="AD15" s="376" t="s">
        <v>135</v>
      </c>
      <c r="AE15" s="376"/>
      <c r="AF15" s="376"/>
      <c r="AG15" s="376"/>
      <c r="AH15" s="376"/>
      <c r="AI15" s="557">
        <v>45470</v>
      </c>
      <c r="AJ15" s="557"/>
      <c r="AK15" s="557"/>
      <c r="AL15" s="557">
        <v>4893</v>
      </c>
      <c r="AM15" s="557"/>
      <c r="AN15" s="557"/>
      <c r="AO15" s="557"/>
      <c r="AP15" s="379">
        <f>AL15/AI15</f>
        <v>0.10760941279964811</v>
      </c>
      <c r="AQ15" s="379"/>
      <c r="AR15" s="384"/>
    </row>
    <row r="16" spans="2:48" ht="12.75" customHeight="1">
      <c r="B16" s="271" t="s">
        <v>52</v>
      </c>
      <c r="C16" s="262" t="s">
        <v>8</v>
      </c>
      <c r="D16" s="264"/>
      <c r="E16" s="262" t="s">
        <v>115</v>
      </c>
      <c r="F16" s="264"/>
      <c r="G16" s="262" t="s">
        <v>109</v>
      </c>
      <c r="H16" s="263"/>
      <c r="I16" s="263"/>
      <c r="J16" s="263"/>
      <c r="K16" s="263"/>
      <c r="L16" s="264"/>
      <c r="M16" s="274" t="s">
        <v>116</v>
      </c>
      <c r="N16" s="274"/>
      <c r="O16" s="274"/>
      <c r="P16" s="274"/>
      <c r="Q16" s="274"/>
      <c r="R16" s="274"/>
      <c r="S16" s="274"/>
      <c r="T16" s="274"/>
      <c r="U16" s="274"/>
      <c r="V16" s="274"/>
      <c r="W16" s="274"/>
      <c r="X16" s="274"/>
      <c r="AB16" s="375"/>
      <c r="AC16" s="375"/>
      <c r="AD16" s="376" t="s">
        <v>136</v>
      </c>
      <c r="AE16" s="376"/>
      <c r="AF16" s="376"/>
      <c r="AG16" s="376"/>
      <c r="AH16" s="376"/>
      <c r="AI16" s="557">
        <v>45470</v>
      </c>
      <c r="AJ16" s="557"/>
      <c r="AK16" s="557"/>
      <c r="AL16" s="557">
        <v>7945.7</v>
      </c>
      <c r="AM16" s="557"/>
      <c r="AN16" s="557"/>
      <c r="AO16" s="557"/>
      <c r="AP16" s="379">
        <f t="shared" si="1"/>
        <v>0.17474598636463601</v>
      </c>
      <c r="AQ16" s="379"/>
      <c r="AR16" s="384"/>
    </row>
    <row r="17" spans="2:44" ht="12.75" customHeight="1">
      <c r="B17" s="272"/>
      <c r="C17" s="265"/>
      <c r="D17" s="267"/>
      <c r="E17" s="265"/>
      <c r="F17" s="267"/>
      <c r="G17" s="265"/>
      <c r="H17" s="266"/>
      <c r="I17" s="266"/>
      <c r="J17" s="266"/>
      <c r="K17" s="266"/>
      <c r="L17" s="267"/>
      <c r="M17" s="268" t="s">
        <v>121</v>
      </c>
      <c r="N17" s="269"/>
      <c r="O17" s="269"/>
      <c r="P17" s="269"/>
      <c r="Q17" s="270"/>
      <c r="R17" s="268" t="s">
        <v>122</v>
      </c>
      <c r="S17" s="269"/>
      <c r="T17" s="269"/>
      <c r="U17" s="269"/>
      <c r="V17" s="273" t="s">
        <v>117</v>
      </c>
      <c r="W17" s="273"/>
      <c r="X17" s="273"/>
      <c r="AB17" s="375"/>
      <c r="AC17" s="375"/>
      <c r="AD17" s="376" t="s">
        <v>137</v>
      </c>
      <c r="AE17" s="376"/>
      <c r="AF17" s="376"/>
      <c r="AG17" s="376"/>
      <c r="AH17" s="376"/>
      <c r="AI17" s="557">
        <v>45470</v>
      </c>
      <c r="AJ17" s="557"/>
      <c r="AK17" s="557"/>
      <c r="AL17" s="557">
        <v>17610</v>
      </c>
      <c r="AM17" s="557"/>
      <c r="AN17" s="557"/>
      <c r="AO17" s="557"/>
      <c r="AP17" s="379">
        <f t="shared" si="1"/>
        <v>0.38728832197053004</v>
      </c>
      <c r="AQ17" s="379"/>
      <c r="AR17" s="384"/>
    </row>
    <row r="18" spans="2:44" ht="28.5" customHeight="1">
      <c r="B18" s="43" t="s">
        <v>281</v>
      </c>
      <c r="C18" s="259" t="s">
        <v>112</v>
      </c>
      <c r="D18" s="260"/>
      <c r="E18" s="261"/>
      <c r="F18" s="261"/>
      <c r="G18" s="276" t="s">
        <v>283</v>
      </c>
      <c r="H18" s="276"/>
      <c r="I18" s="276"/>
      <c r="J18" s="276"/>
      <c r="K18" s="276"/>
      <c r="L18" s="276"/>
      <c r="M18" s="333" t="s">
        <v>123</v>
      </c>
      <c r="N18" s="333"/>
      <c r="O18" s="333"/>
      <c r="P18" s="333"/>
      <c r="Q18" s="333"/>
      <c r="R18" s="334" t="s">
        <v>124</v>
      </c>
      <c r="S18" s="334"/>
      <c r="T18" s="334"/>
      <c r="U18" s="334"/>
      <c r="V18" s="335" t="s">
        <v>125</v>
      </c>
      <c r="W18" s="335"/>
      <c r="X18" s="335"/>
      <c r="AB18" s="375"/>
      <c r="AC18" s="375"/>
      <c r="AD18" s="376" t="s">
        <v>138</v>
      </c>
      <c r="AE18" s="376"/>
      <c r="AF18" s="376"/>
      <c r="AG18" s="376"/>
      <c r="AH18" s="376"/>
      <c r="AI18" s="557">
        <v>45470</v>
      </c>
      <c r="AJ18" s="557"/>
      <c r="AK18" s="557"/>
      <c r="AL18" s="557">
        <v>34247</v>
      </c>
      <c r="AM18" s="557"/>
      <c r="AN18" s="557"/>
      <c r="AO18" s="557"/>
      <c r="AP18" s="379">
        <f t="shared" si="1"/>
        <v>0.75317791950736745</v>
      </c>
      <c r="AQ18" s="379"/>
      <c r="AR18" s="384"/>
    </row>
    <row r="19" spans="2:44" ht="25.15" customHeight="1">
      <c r="B19" s="268" t="s">
        <v>9</v>
      </c>
      <c r="C19" s="269"/>
      <c r="D19" s="269"/>
      <c r="E19" s="269"/>
      <c r="F19" s="269"/>
      <c r="G19" s="269"/>
      <c r="H19" s="269"/>
      <c r="I19" s="269"/>
      <c r="J19" s="269"/>
      <c r="K19" s="269"/>
      <c r="L19" s="270"/>
      <c r="M19" s="268" t="s">
        <v>10</v>
      </c>
      <c r="N19" s="269"/>
      <c r="O19" s="269"/>
      <c r="P19" s="269"/>
      <c r="Q19" s="269"/>
      <c r="R19" s="269"/>
      <c r="S19" s="269"/>
      <c r="T19" s="269"/>
      <c r="U19" s="269"/>
      <c r="V19" s="269"/>
      <c r="W19" s="269"/>
      <c r="X19" s="270"/>
      <c r="AB19" s="374">
        <v>2022</v>
      </c>
      <c r="AC19" s="374"/>
      <c r="AD19" s="377" t="s">
        <v>139</v>
      </c>
      <c r="AE19" s="377"/>
      <c r="AF19" s="377"/>
      <c r="AG19" s="377"/>
      <c r="AH19" s="377"/>
      <c r="AI19" s="561">
        <v>45387</v>
      </c>
      <c r="AJ19" s="561"/>
      <c r="AK19" s="561"/>
      <c r="AL19" s="561">
        <v>5411</v>
      </c>
      <c r="AM19" s="561"/>
      <c r="AN19" s="561"/>
      <c r="AO19" s="561"/>
      <c r="AP19" s="382">
        <f t="shared" si="1"/>
        <v>0.11921915967127152</v>
      </c>
      <c r="AQ19" s="382"/>
      <c r="AR19" s="385"/>
    </row>
    <row r="20" spans="2:44" ht="45.4" customHeight="1">
      <c r="B20" s="259"/>
      <c r="C20" s="286"/>
      <c r="D20" s="286"/>
      <c r="E20" s="286"/>
      <c r="F20" s="286"/>
      <c r="G20" s="286"/>
      <c r="H20" s="286"/>
      <c r="I20" s="286"/>
      <c r="J20" s="286"/>
      <c r="K20" s="286"/>
      <c r="L20" s="260"/>
      <c r="M20" s="259"/>
      <c r="N20" s="286"/>
      <c r="O20" s="286"/>
      <c r="P20" s="286"/>
      <c r="Q20" s="286"/>
      <c r="R20" s="286"/>
      <c r="S20" s="286"/>
      <c r="T20" s="286"/>
      <c r="U20" s="286"/>
      <c r="V20" s="286"/>
      <c r="W20" s="286"/>
      <c r="X20" s="260"/>
      <c r="AA20" s="51"/>
      <c r="AB20" s="374"/>
      <c r="AC20" s="374"/>
      <c r="AD20" s="377" t="s">
        <v>140</v>
      </c>
      <c r="AE20" s="377"/>
      <c r="AF20" s="377"/>
      <c r="AG20" s="377"/>
      <c r="AH20" s="377"/>
      <c r="AI20" s="561">
        <v>45387</v>
      </c>
      <c r="AJ20" s="561"/>
      <c r="AK20" s="561"/>
      <c r="AL20" s="561">
        <v>9095</v>
      </c>
      <c r="AM20" s="561"/>
      <c r="AN20" s="561"/>
      <c r="AO20" s="561"/>
      <c r="AP20" s="382">
        <f t="shared" si="1"/>
        <v>0.20038777623548593</v>
      </c>
      <c r="AQ20" s="382"/>
      <c r="AR20" s="385"/>
    </row>
    <row r="21" spans="2:44" ht="18.95" customHeight="1">
      <c r="B21" s="281" t="s">
        <v>11</v>
      </c>
      <c r="C21" s="282"/>
      <c r="D21" s="282"/>
      <c r="E21" s="282"/>
      <c r="F21" s="282"/>
      <c r="G21" s="282"/>
      <c r="H21" s="282"/>
      <c r="I21" s="282"/>
      <c r="J21" s="282"/>
      <c r="K21" s="282"/>
      <c r="L21" s="282"/>
      <c r="M21" s="282"/>
      <c r="N21" s="282"/>
      <c r="O21" s="282"/>
      <c r="P21" s="282"/>
      <c r="Q21" s="282"/>
      <c r="R21" s="282"/>
      <c r="S21" s="282"/>
      <c r="T21" s="282"/>
      <c r="U21" s="282"/>
      <c r="V21" s="282"/>
      <c r="W21" s="282"/>
      <c r="X21" s="283"/>
      <c r="AB21" s="374"/>
      <c r="AC21" s="374"/>
      <c r="AD21" s="377" t="s">
        <v>141</v>
      </c>
      <c r="AE21" s="377"/>
      <c r="AF21" s="377"/>
      <c r="AG21" s="377"/>
      <c r="AH21" s="377"/>
      <c r="AI21" s="561"/>
      <c r="AJ21" s="561"/>
      <c r="AK21" s="561"/>
      <c r="AL21" s="561"/>
      <c r="AM21" s="561"/>
      <c r="AN21" s="561"/>
      <c r="AO21" s="561"/>
      <c r="AP21" s="382" t="e">
        <f t="shared" si="1"/>
        <v>#DIV/0!</v>
      </c>
      <c r="AQ21" s="382"/>
      <c r="AR21" s="385"/>
    </row>
    <row r="22" spans="2:44" ht="18.95" customHeight="1">
      <c r="B22" s="284" t="s">
        <v>12</v>
      </c>
      <c r="C22" s="284"/>
      <c r="D22" s="72" t="s">
        <v>13</v>
      </c>
      <c r="E22" s="72" t="s">
        <v>14</v>
      </c>
      <c r="F22" s="72" t="s">
        <v>15</v>
      </c>
      <c r="G22" s="285" t="s">
        <v>16</v>
      </c>
      <c r="H22" s="285"/>
      <c r="I22" s="285"/>
      <c r="J22" s="72" t="s">
        <v>17</v>
      </c>
      <c r="K22" s="285" t="s">
        <v>18</v>
      </c>
      <c r="L22" s="285"/>
      <c r="M22" s="285"/>
      <c r="N22" s="72" t="s">
        <v>19</v>
      </c>
      <c r="O22" s="285" t="s">
        <v>20</v>
      </c>
      <c r="P22" s="285"/>
      <c r="Q22" s="285" t="s">
        <v>21</v>
      </c>
      <c r="R22" s="285"/>
      <c r="S22" s="285"/>
      <c r="T22" s="285" t="s">
        <v>22</v>
      </c>
      <c r="U22" s="285"/>
      <c r="V22" s="285" t="s">
        <v>23</v>
      </c>
      <c r="W22" s="285"/>
      <c r="X22" s="72" t="s">
        <v>24</v>
      </c>
      <c r="AB22" s="374"/>
      <c r="AC22" s="374"/>
      <c r="AD22" s="377" t="s">
        <v>142</v>
      </c>
      <c r="AE22" s="377"/>
      <c r="AF22" s="377"/>
      <c r="AG22" s="377"/>
      <c r="AH22" s="377"/>
      <c r="AI22" s="561"/>
      <c r="AJ22" s="561"/>
      <c r="AK22" s="561"/>
      <c r="AL22" s="561"/>
      <c r="AM22" s="561"/>
      <c r="AN22" s="561"/>
      <c r="AO22" s="561"/>
      <c r="AP22" s="382" t="e">
        <f t="shared" si="1"/>
        <v>#DIV/0!</v>
      </c>
      <c r="AQ22" s="382"/>
      <c r="AR22" s="385"/>
    </row>
    <row r="23" spans="2:44" ht="18.95" customHeight="1">
      <c r="B23" s="284" t="s">
        <v>25</v>
      </c>
      <c r="C23" s="284"/>
      <c r="D23" s="562">
        <f>AL15</f>
        <v>4893</v>
      </c>
      <c r="E23" s="563"/>
      <c r="F23" s="564"/>
      <c r="G23" s="565">
        <f>AL16</f>
        <v>7945.7</v>
      </c>
      <c r="H23" s="566"/>
      <c r="I23" s="566"/>
      <c r="J23" s="566"/>
      <c r="K23" s="566"/>
      <c r="L23" s="566"/>
      <c r="M23" s="567"/>
      <c r="N23" s="562">
        <f>AL17</f>
        <v>17610</v>
      </c>
      <c r="O23" s="563"/>
      <c r="P23" s="563"/>
      <c r="Q23" s="563"/>
      <c r="R23" s="563"/>
      <c r="S23" s="564"/>
      <c r="T23" s="565">
        <f>AL18</f>
        <v>34247</v>
      </c>
      <c r="U23" s="566"/>
      <c r="V23" s="566"/>
      <c r="W23" s="566"/>
      <c r="X23" s="567"/>
      <c r="Z23" s="52"/>
      <c r="AA23" s="52"/>
    </row>
    <row r="24" spans="2:44" ht="18.95" customHeight="1">
      <c r="B24" s="284" t="s">
        <v>26</v>
      </c>
      <c r="C24" s="284"/>
      <c r="D24" s="562">
        <f>AI15</f>
        <v>45470</v>
      </c>
      <c r="E24" s="563"/>
      <c r="F24" s="564"/>
      <c r="G24" s="565">
        <f>AI16</f>
        <v>45470</v>
      </c>
      <c r="H24" s="566"/>
      <c r="I24" s="566"/>
      <c r="J24" s="566"/>
      <c r="K24" s="566"/>
      <c r="L24" s="566"/>
      <c r="M24" s="567"/>
      <c r="N24" s="562">
        <f>AI17</f>
        <v>45470</v>
      </c>
      <c r="O24" s="563"/>
      <c r="P24" s="563"/>
      <c r="Q24" s="563"/>
      <c r="R24" s="563"/>
      <c r="S24" s="564"/>
      <c r="T24" s="565">
        <f>AI18</f>
        <v>45470</v>
      </c>
      <c r="U24" s="566"/>
      <c r="V24" s="566"/>
      <c r="W24" s="566"/>
      <c r="X24" s="567"/>
      <c r="Y24" s="53"/>
    </row>
    <row r="25" spans="2:44" ht="19.7" customHeight="1">
      <c r="B25" s="281" t="s">
        <v>47</v>
      </c>
      <c r="C25" s="282"/>
      <c r="D25" s="282"/>
      <c r="E25" s="282"/>
      <c r="F25" s="282"/>
      <c r="G25" s="282"/>
      <c r="H25" s="282"/>
      <c r="I25" s="282"/>
      <c r="J25" s="282"/>
      <c r="K25" s="282"/>
      <c r="L25" s="282"/>
      <c r="M25" s="282"/>
      <c r="N25" s="282"/>
      <c r="O25" s="282"/>
      <c r="P25" s="282"/>
      <c r="Q25" s="282"/>
      <c r="R25" s="282"/>
      <c r="S25" s="282"/>
      <c r="T25" s="282"/>
      <c r="U25" s="282"/>
      <c r="V25" s="282"/>
      <c r="W25" s="282"/>
      <c r="X25" s="283"/>
    </row>
    <row r="26" spans="2:44" ht="25.5">
      <c r="B26" s="72" t="s">
        <v>27</v>
      </c>
      <c r="C26" s="72" t="s">
        <v>28</v>
      </c>
      <c r="D26" s="72" t="s">
        <v>29</v>
      </c>
      <c r="E26" s="72" t="s">
        <v>30</v>
      </c>
      <c r="F26" s="27"/>
      <c r="G26" s="27"/>
      <c r="H26" s="299"/>
      <c r="I26" s="299"/>
      <c r="J26" s="299"/>
      <c r="K26" s="299"/>
      <c r="L26" s="299"/>
      <c r="M26" s="299"/>
      <c r="N26" s="299"/>
      <c r="O26" s="299"/>
      <c r="P26" s="299"/>
      <c r="Q26" s="299"/>
      <c r="R26" s="299"/>
      <c r="S26" s="301"/>
      <c r="T26" s="301"/>
      <c r="U26" s="301"/>
      <c r="V26" s="301"/>
      <c r="W26" s="301"/>
      <c r="X26" s="302"/>
    </row>
    <row r="27" spans="2:44" ht="17.649999999999999" customHeight="1">
      <c r="B27" s="74" t="s">
        <v>31</v>
      </c>
      <c r="C27" s="365">
        <f>IF(ISERROR($D$23/$D$24),0,$D$23/$D$24)</f>
        <v>0.10760941279964811</v>
      </c>
      <c r="D27" s="365">
        <f>$E$18</f>
        <v>0</v>
      </c>
      <c r="E27" s="73">
        <f>$O$14</f>
        <v>1</v>
      </c>
      <c r="F27" s="28"/>
      <c r="G27" s="28"/>
      <c r="H27" s="300"/>
      <c r="I27" s="300"/>
      <c r="J27" s="303"/>
      <c r="K27" s="303"/>
      <c r="L27" s="5"/>
      <c r="M27" s="5"/>
      <c r="N27" s="300"/>
      <c r="O27" s="300"/>
      <c r="P27" s="300"/>
      <c r="Q27" s="300"/>
      <c r="R27" s="300"/>
      <c r="S27" s="304"/>
      <c r="T27" s="304"/>
      <c r="U27" s="304"/>
      <c r="V27" s="304"/>
      <c r="W27" s="304"/>
      <c r="X27" s="305"/>
    </row>
    <row r="28" spans="2:44" ht="17.649999999999999" customHeight="1">
      <c r="B28" s="74" t="s">
        <v>32</v>
      </c>
      <c r="C28" s="366"/>
      <c r="D28" s="366"/>
      <c r="E28" s="73">
        <f t="shared" ref="E28:E37" si="2">$O$14</f>
        <v>1</v>
      </c>
      <c r="F28" s="28"/>
      <c r="G28" s="28"/>
      <c r="H28" s="303"/>
      <c r="I28" s="303"/>
      <c r="J28" s="303"/>
      <c r="K28" s="303"/>
      <c r="L28" s="6"/>
      <c r="M28" s="5"/>
      <c r="N28" s="303"/>
      <c r="O28" s="303"/>
      <c r="P28" s="303"/>
      <c r="Q28" s="303"/>
      <c r="R28" s="303"/>
      <c r="S28" s="304"/>
      <c r="T28" s="304"/>
      <c r="U28" s="304"/>
      <c r="V28" s="304"/>
      <c r="W28" s="304"/>
      <c r="X28" s="305"/>
    </row>
    <row r="29" spans="2:44" ht="17.649999999999999" customHeight="1">
      <c r="B29" s="74" t="s">
        <v>33</v>
      </c>
      <c r="C29" s="367"/>
      <c r="D29" s="367"/>
      <c r="E29" s="73">
        <f t="shared" si="2"/>
        <v>1</v>
      </c>
      <c r="F29" s="28"/>
      <c r="G29" s="28"/>
      <c r="H29" s="303"/>
      <c r="I29" s="303"/>
      <c r="J29" s="303"/>
      <c r="K29" s="303"/>
      <c r="L29" s="6"/>
      <c r="M29" s="5"/>
      <c r="N29" s="303"/>
      <c r="O29" s="303"/>
      <c r="P29" s="303"/>
      <c r="Q29" s="303"/>
      <c r="R29" s="303"/>
      <c r="S29" s="304"/>
      <c r="T29" s="304"/>
      <c r="U29" s="304"/>
      <c r="V29" s="304"/>
      <c r="W29" s="304"/>
      <c r="X29" s="305"/>
    </row>
    <row r="30" spans="2:44" ht="17.649999999999999" customHeight="1">
      <c r="B30" s="74" t="s">
        <v>34</v>
      </c>
      <c r="C30" s="365">
        <f>IF(ISERROR($G$23/$G$24),0,$G$23/$G$24)</f>
        <v>0.17474598636463601</v>
      </c>
      <c r="D30" s="365">
        <f t="shared" ref="D30:D36" si="3">$E$18</f>
        <v>0</v>
      </c>
      <c r="E30" s="73">
        <f t="shared" si="2"/>
        <v>1</v>
      </c>
      <c r="F30" s="28"/>
      <c r="G30" s="28"/>
      <c r="H30" s="303"/>
      <c r="I30" s="303"/>
      <c r="J30" s="303"/>
      <c r="K30" s="303"/>
      <c r="L30" s="6"/>
      <c r="M30" s="5"/>
      <c r="N30" s="303"/>
      <c r="O30" s="303"/>
      <c r="P30" s="303"/>
      <c r="Q30" s="303"/>
      <c r="R30" s="303"/>
      <c r="S30" s="304"/>
      <c r="T30" s="304"/>
      <c r="U30" s="304"/>
      <c r="V30" s="304"/>
      <c r="W30" s="304"/>
      <c r="X30" s="305"/>
    </row>
    <row r="31" spans="2:44" ht="17.649999999999999" customHeight="1">
      <c r="B31" s="74" t="s">
        <v>35</v>
      </c>
      <c r="C31" s="366"/>
      <c r="D31" s="366"/>
      <c r="E31" s="73">
        <f t="shared" si="2"/>
        <v>1</v>
      </c>
      <c r="F31" s="28"/>
      <c r="G31" s="28"/>
      <c r="H31" s="303"/>
      <c r="I31" s="303"/>
      <c r="J31" s="303"/>
      <c r="K31" s="303"/>
      <c r="L31" s="6"/>
      <c r="M31" s="5"/>
      <c r="N31" s="303"/>
      <c r="O31" s="303"/>
      <c r="P31" s="303"/>
      <c r="Q31" s="303"/>
      <c r="R31" s="303"/>
      <c r="S31" s="304"/>
      <c r="T31" s="304"/>
      <c r="U31" s="304"/>
      <c r="V31" s="304"/>
      <c r="W31" s="304"/>
      <c r="X31" s="305"/>
    </row>
    <row r="32" spans="2:44" ht="17.649999999999999" customHeight="1">
      <c r="B32" s="74" t="s">
        <v>36</v>
      </c>
      <c r="C32" s="367"/>
      <c r="D32" s="367"/>
      <c r="E32" s="73">
        <f t="shared" si="2"/>
        <v>1</v>
      </c>
      <c r="F32" s="28"/>
      <c r="G32" s="28"/>
      <c r="H32" s="303"/>
      <c r="I32" s="303"/>
      <c r="J32" s="303"/>
      <c r="K32" s="303"/>
      <c r="L32" s="6"/>
      <c r="M32" s="5"/>
      <c r="N32" s="303"/>
      <c r="O32" s="303"/>
      <c r="P32" s="303"/>
      <c r="Q32" s="303"/>
      <c r="R32" s="303"/>
      <c r="S32" s="304"/>
      <c r="T32" s="304"/>
      <c r="U32" s="304"/>
      <c r="V32" s="304"/>
      <c r="W32" s="304"/>
      <c r="X32" s="305"/>
    </row>
    <row r="33" spans="2:27" ht="17.649999999999999" customHeight="1">
      <c r="B33" s="74" t="s">
        <v>37</v>
      </c>
      <c r="C33" s="365">
        <f>IF(ISERROR($N$23/$N$24),0,$N$23/$N$24)</f>
        <v>0.38728832197053004</v>
      </c>
      <c r="D33" s="365">
        <f t="shared" si="3"/>
        <v>0</v>
      </c>
      <c r="E33" s="73">
        <f t="shared" si="2"/>
        <v>1</v>
      </c>
      <c r="F33" s="28"/>
      <c r="G33" s="28"/>
      <c r="H33" s="303"/>
      <c r="I33" s="303"/>
      <c r="J33" s="303"/>
      <c r="K33" s="303"/>
      <c r="L33" s="6"/>
      <c r="M33" s="5"/>
      <c r="N33" s="303"/>
      <c r="O33" s="303"/>
      <c r="P33" s="303"/>
      <c r="Q33" s="303"/>
      <c r="R33" s="303"/>
      <c r="S33" s="304"/>
      <c r="T33" s="304"/>
      <c r="U33" s="304"/>
      <c r="V33" s="304"/>
      <c r="W33" s="304"/>
      <c r="X33" s="305"/>
    </row>
    <row r="34" spans="2:27" ht="17.649999999999999" customHeight="1">
      <c r="B34" s="74" t="s">
        <v>38</v>
      </c>
      <c r="C34" s="366"/>
      <c r="D34" s="366"/>
      <c r="E34" s="73">
        <f t="shared" si="2"/>
        <v>1</v>
      </c>
      <c r="F34" s="28"/>
      <c r="G34" s="28"/>
      <c r="H34" s="303"/>
      <c r="I34" s="303"/>
      <c r="J34" s="303"/>
      <c r="K34" s="303"/>
      <c r="L34" s="6"/>
      <c r="M34" s="5"/>
      <c r="N34" s="303"/>
      <c r="O34" s="303"/>
      <c r="P34" s="303"/>
      <c r="Q34" s="303"/>
      <c r="R34" s="303"/>
      <c r="S34" s="304"/>
      <c r="T34" s="304"/>
      <c r="U34" s="304"/>
      <c r="V34" s="304"/>
      <c r="W34" s="304"/>
      <c r="X34" s="305"/>
    </row>
    <row r="35" spans="2:27" ht="17.649999999999999" customHeight="1">
      <c r="B35" s="74" t="s">
        <v>39</v>
      </c>
      <c r="C35" s="367"/>
      <c r="D35" s="367"/>
      <c r="E35" s="73">
        <f t="shared" si="2"/>
        <v>1</v>
      </c>
      <c r="F35" s="28"/>
      <c r="G35" s="28"/>
      <c r="H35" s="303"/>
      <c r="I35" s="303"/>
      <c r="J35" s="303"/>
      <c r="K35" s="303"/>
      <c r="L35" s="6"/>
      <c r="M35" s="5"/>
      <c r="N35" s="303"/>
      <c r="O35" s="303"/>
      <c r="P35" s="303"/>
      <c r="Q35" s="303"/>
      <c r="R35" s="303"/>
      <c r="S35" s="304"/>
      <c r="T35" s="304"/>
      <c r="U35" s="304"/>
      <c r="V35" s="304"/>
      <c r="W35" s="304"/>
      <c r="X35" s="305"/>
    </row>
    <row r="36" spans="2:27" ht="17.649999999999999" customHeight="1">
      <c r="B36" s="74" t="s">
        <v>40</v>
      </c>
      <c r="C36" s="365">
        <f>IF(ISERROR($T$23/$T$24),0,$T$23/$T$24)</f>
        <v>0.75317791950736745</v>
      </c>
      <c r="D36" s="365">
        <f t="shared" si="3"/>
        <v>0</v>
      </c>
      <c r="E36" s="73">
        <f t="shared" si="2"/>
        <v>1</v>
      </c>
      <c r="F36" s="28"/>
      <c r="G36" s="28"/>
      <c r="H36" s="303"/>
      <c r="I36" s="303"/>
      <c r="J36" s="303"/>
      <c r="K36" s="303"/>
      <c r="L36" s="6"/>
      <c r="M36" s="5"/>
      <c r="N36" s="303"/>
      <c r="O36" s="303"/>
      <c r="P36" s="303"/>
      <c r="Q36" s="303"/>
      <c r="R36" s="303"/>
      <c r="S36" s="304"/>
      <c r="T36" s="304"/>
      <c r="U36" s="304"/>
      <c r="V36" s="304"/>
      <c r="W36" s="304"/>
      <c r="X36" s="305"/>
    </row>
    <row r="37" spans="2:27" ht="17.649999999999999" customHeight="1">
      <c r="B37" s="74" t="s">
        <v>41</v>
      </c>
      <c r="C37" s="366"/>
      <c r="D37" s="366"/>
      <c r="E37" s="73">
        <f t="shared" si="2"/>
        <v>1</v>
      </c>
      <c r="F37" s="28"/>
      <c r="G37" s="28"/>
      <c r="H37" s="303"/>
      <c r="I37" s="303"/>
      <c r="J37" s="303"/>
      <c r="K37" s="303"/>
      <c r="L37" s="6"/>
      <c r="M37" s="5"/>
      <c r="N37" s="303"/>
      <c r="O37" s="303"/>
      <c r="P37" s="303"/>
      <c r="Q37" s="303"/>
      <c r="R37" s="303"/>
      <c r="S37" s="304"/>
      <c r="T37" s="304"/>
      <c r="U37" s="304"/>
      <c r="V37" s="304"/>
      <c r="W37" s="304"/>
      <c r="X37" s="305"/>
    </row>
    <row r="38" spans="2:27" ht="17.649999999999999" customHeight="1">
      <c r="B38" s="74" t="s">
        <v>42</v>
      </c>
      <c r="C38" s="367"/>
      <c r="D38" s="367"/>
      <c r="E38" s="73">
        <v>0</v>
      </c>
      <c r="F38" s="29"/>
      <c r="G38" s="29"/>
      <c r="H38" s="308"/>
      <c r="I38" s="308"/>
      <c r="J38" s="308"/>
      <c r="K38" s="308"/>
      <c r="L38" s="7"/>
      <c r="M38" s="8"/>
      <c r="N38" s="308"/>
      <c r="O38" s="308"/>
      <c r="P38" s="308"/>
      <c r="Q38" s="308"/>
      <c r="R38" s="308"/>
      <c r="S38" s="306"/>
      <c r="T38" s="306"/>
      <c r="U38" s="306"/>
      <c r="V38" s="306"/>
      <c r="W38" s="306"/>
      <c r="X38" s="307"/>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311" t="s">
        <v>50</v>
      </c>
      <c r="C40" s="312"/>
      <c r="D40" s="312"/>
      <c r="E40" s="312"/>
      <c r="F40" s="312"/>
      <c r="G40" s="312"/>
      <c r="H40" s="312"/>
      <c r="I40" s="312"/>
      <c r="J40" s="312"/>
      <c r="K40" s="312"/>
      <c r="L40" s="312"/>
      <c r="M40" s="312"/>
      <c r="N40" s="312"/>
      <c r="O40" s="312"/>
      <c r="P40" s="312"/>
      <c r="Q40" s="312"/>
      <c r="R40" s="312"/>
      <c r="S40" s="312"/>
      <c r="T40" s="312"/>
      <c r="U40" s="312"/>
      <c r="V40" s="312"/>
      <c r="W40" s="312"/>
      <c r="X40" s="313"/>
    </row>
    <row r="41" spans="2:27" ht="33" customHeight="1">
      <c r="B41" s="309"/>
      <c r="C41" s="309"/>
      <c r="D41" s="309"/>
      <c r="E41" s="309"/>
      <c r="F41" s="309"/>
      <c r="G41" s="309"/>
      <c r="H41" s="309"/>
      <c r="I41" s="309"/>
      <c r="J41" s="309"/>
      <c r="K41" s="309"/>
      <c r="L41" s="309"/>
      <c r="M41" s="309"/>
      <c r="N41" s="309"/>
      <c r="O41" s="309"/>
      <c r="P41" s="309"/>
      <c r="Q41" s="309"/>
      <c r="R41" s="309"/>
      <c r="S41" s="309"/>
      <c r="T41" s="309"/>
      <c r="U41" s="309"/>
      <c r="V41" s="309"/>
      <c r="W41" s="309"/>
      <c r="X41" s="309"/>
      <c r="Y41" s="54"/>
      <c r="Z41" s="55"/>
      <c r="AA41" s="55"/>
    </row>
    <row r="42" spans="2:27" ht="10.5" customHeight="1">
      <c r="B42" s="310"/>
      <c r="C42" s="299"/>
      <c r="D42" s="299"/>
      <c r="E42" s="299"/>
      <c r="F42" s="299"/>
      <c r="G42" s="299"/>
      <c r="H42" s="299"/>
      <c r="I42" s="299"/>
      <c r="J42" s="299"/>
      <c r="K42" s="299"/>
      <c r="L42" s="299"/>
      <c r="M42" s="299"/>
      <c r="N42" s="299"/>
      <c r="O42" s="299"/>
      <c r="P42" s="299"/>
      <c r="Q42" s="299"/>
      <c r="R42" s="299"/>
      <c r="S42" s="299"/>
      <c r="T42" s="299"/>
      <c r="U42" s="299"/>
      <c r="V42" s="299"/>
      <c r="W42" s="299"/>
      <c r="X42" s="302"/>
      <c r="Y42" s="56"/>
      <c r="Z42" s="57"/>
      <c r="AA42" s="58"/>
    </row>
    <row r="43" spans="2:27" ht="18" customHeight="1">
      <c r="B43" s="323" t="s">
        <v>43</v>
      </c>
      <c r="C43" s="324"/>
      <c r="D43" s="324"/>
      <c r="E43" s="324"/>
      <c r="F43" s="324"/>
      <c r="G43" s="324"/>
      <c r="H43" s="324"/>
      <c r="I43" s="324"/>
      <c r="J43" s="324"/>
      <c r="K43" s="324"/>
      <c r="L43" s="324"/>
      <c r="M43" s="324"/>
      <c r="N43" s="324"/>
      <c r="O43" s="324"/>
      <c r="P43" s="324"/>
      <c r="Q43" s="324"/>
      <c r="R43" s="324"/>
      <c r="S43" s="324"/>
      <c r="T43" s="324"/>
      <c r="U43" s="324"/>
      <c r="V43" s="324"/>
      <c r="W43" s="324"/>
      <c r="X43" s="325"/>
      <c r="Y43" s="56"/>
      <c r="Z43" s="57"/>
      <c r="AA43" s="58"/>
    </row>
    <row r="44" spans="2:27" ht="32.25" customHeight="1">
      <c r="B44" s="326"/>
      <c r="C44" s="327"/>
      <c r="D44" s="327"/>
      <c r="E44" s="327"/>
      <c r="F44" s="327"/>
      <c r="G44" s="327"/>
      <c r="H44" s="327"/>
      <c r="I44" s="327"/>
      <c r="J44" s="327"/>
      <c r="K44" s="327"/>
      <c r="L44" s="327"/>
      <c r="M44" s="327"/>
      <c r="N44" s="327"/>
      <c r="O44" s="327"/>
      <c r="P44" s="327"/>
      <c r="Q44" s="327"/>
      <c r="R44" s="327"/>
      <c r="S44" s="327"/>
      <c r="T44" s="327"/>
      <c r="U44" s="327"/>
      <c r="V44" s="327"/>
      <c r="W44" s="327"/>
      <c r="X44" s="328"/>
      <c r="Y44" s="56"/>
      <c r="Z44" s="57"/>
      <c r="AA44" s="58"/>
    </row>
    <row r="45" spans="2:27" ht="8.4499999999999993" customHeight="1">
      <c r="B45" s="30"/>
      <c r="C45" s="27"/>
      <c r="D45" s="27"/>
      <c r="E45" s="27"/>
      <c r="F45" s="27"/>
      <c r="G45" s="299"/>
      <c r="H45" s="299"/>
      <c r="I45" s="299"/>
      <c r="J45" s="299"/>
      <c r="K45" s="299"/>
      <c r="L45" s="299"/>
      <c r="M45" s="27"/>
      <c r="N45" s="27"/>
      <c r="O45" s="27"/>
      <c r="P45" s="27"/>
      <c r="Q45" s="27"/>
      <c r="R45" s="27"/>
      <c r="S45" s="27"/>
      <c r="T45" s="27"/>
      <c r="U45" s="27"/>
      <c r="V45" s="27"/>
      <c r="W45" s="27"/>
      <c r="X45" s="31"/>
      <c r="Y45" s="56"/>
      <c r="Z45" s="57"/>
      <c r="AA45" s="58"/>
    </row>
    <row r="46" spans="2:27" ht="12.75">
      <c r="B46" s="314" t="s">
        <v>44</v>
      </c>
      <c r="C46" s="315"/>
      <c r="D46" s="315"/>
      <c r="E46" s="315"/>
      <c r="F46" s="315"/>
      <c r="G46" s="315"/>
      <c r="H46" s="315"/>
      <c r="I46" s="28"/>
      <c r="J46" s="13" t="s">
        <v>45</v>
      </c>
      <c r="K46" s="28"/>
      <c r="L46" s="316"/>
      <c r="M46" s="317"/>
      <c r="N46" s="28"/>
      <c r="O46" s="5" t="s">
        <v>46</v>
      </c>
      <c r="P46" s="28"/>
      <c r="Q46" s="259"/>
      <c r="R46" s="260"/>
      <c r="S46" s="28"/>
      <c r="T46" s="28"/>
      <c r="U46" s="28"/>
      <c r="V46" s="28"/>
      <c r="W46" s="28"/>
      <c r="X46" s="33"/>
      <c r="Y46" s="56"/>
      <c r="Z46" s="57"/>
      <c r="AA46" s="58"/>
    </row>
    <row r="47" spans="2:27" ht="8.4499999999999993" customHeight="1">
      <c r="B47" s="34"/>
      <c r="C47" s="28"/>
      <c r="D47" s="28"/>
      <c r="E47" s="28"/>
      <c r="F47" s="28"/>
      <c r="G47" s="28"/>
      <c r="H47" s="28"/>
      <c r="I47" s="318"/>
      <c r="J47" s="318"/>
      <c r="K47" s="318"/>
      <c r="L47" s="318"/>
      <c r="M47" s="318"/>
      <c r="N47" s="318"/>
      <c r="O47" s="318"/>
      <c r="P47" s="318"/>
      <c r="Q47" s="318"/>
      <c r="R47" s="318"/>
      <c r="S47" s="318"/>
      <c r="T47" s="318"/>
      <c r="U47" s="318"/>
      <c r="V47" s="318"/>
      <c r="W47" s="318"/>
      <c r="X47" s="319"/>
      <c r="Y47" s="56"/>
      <c r="Z47" s="57"/>
      <c r="AA47" s="58"/>
    </row>
    <row r="48" spans="2:27" ht="35.25" customHeight="1">
      <c r="B48" s="320" t="s">
        <v>57</v>
      </c>
      <c r="C48" s="321"/>
      <c r="D48" s="321"/>
      <c r="E48" s="321"/>
      <c r="F48" s="321"/>
      <c r="G48" s="321"/>
      <c r="H48" s="321"/>
      <c r="I48" s="321"/>
      <c r="J48" s="321"/>
      <c r="K48" s="321"/>
      <c r="L48" s="321"/>
      <c r="M48" s="321"/>
      <c r="N48" s="321"/>
      <c r="O48" s="321"/>
      <c r="P48" s="321"/>
      <c r="Q48" s="321"/>
      <c r="R48" s="321"/>
      <c r="S48" s="321"/>
      <c r="T48" s="321"/>
      <c r="U48" s="321"/>
      <c r="V48" s="321"/>
      <c r="W48" s="321"/>
      <c r="X48" s="322"/>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303"/>
      <c r="H50" s="303"/>
      <c r="I50" s="303"/>
      <c r="J50" s="303"/>
      <c r="K50" s="303"/>
      <c r="L50" s="303"/>
      <c r="M50" s="303"/>
      <c r="N50" s="303"/>
      <c r="O50" s="303"/>
      <c r="P50" s="303"/>
      <c r="Q50" s="303"/>
      <c r="R50" s="303"/>
      <c r="S50" s="303"/>
      <c r="T50" s="303"/>
      <c r="U50" s="303"/>
      <c r="V50" s="303"/>
      <c r="W50" s="303"/>
      <c r="X50" s="303"/>
      <c r="Y50" s="56"/>
      <c r="Z50" s="57"/>
      <c r="AA50" s="58"/>
    </row>
  </sheetData>
  <sheetProtection selectLockedCells="1" selectUnlockedCells="1"/>
  <mergeCells count="221">
    <mergeCell ref="AR7:AR10"/>
    <mergeCell ref="AR11:AR14"/>
    <mergeCell ref="AR15:AR18"/>
    <mergeCell ref="AR19:AR22"/>
    <mergeCell ref="B46:H46"/>
    <mergeCell ref="L46:M46"/>
    <mergeCell ref="Q46:R46"/>
    <mergeCell ref="I47:X47"/>
    <mergeCell ref="B48:X48"/>
    <mergeCell ref="H36:I36"/>
    <mergeCell ref="J36:K36"/>
    <mergeCell ref="N36:O36"/>
    <mergeCell ref="P36:R36"/>
    <mergeCell ref="H37:I37"/>
    <mergeCell ref="J37:K37"/>
    <mergeCell ref="N37:O37"/>
    <mergeCell ref="P37:R37"/>
    <mergeCell ref="H34:I34"/>
    <mergeCell ref="J34:K34"/>
    <mergeCell ref="N34:O34"/>
    <mergeCell ref="P34:R34"/>
    <mergeCell ref="H35:I35"/>
    <mergeCell ref="J35:K35"/>
    <mergeCell ref="N35:O35"/>
    <mergeCell ref="H32:I32"/>
    <mergeCell ref="J32:K32"/>
    <mergeCell ref="N32:O32"/>
    <mergeCell ref="P32:R32"/>
    <mergeCell ref="H33:I33"/>
    <mergeCell ref="J33:K33"/>
    <mergeCell ref="N33:O33"/>
    <mergeCell ref="P33:R33"/>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C36:C38"/>
    <mergeCell ref="D36:D38"/>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P35:R35"/>
    <mergeCell ref="D23:F23"/>
    <mergeCell ref="G23:M23"/>
    <mergeCell ref="N23:S23"/>
    <mergeCell ref="T23:X23"/>
    <mergeCell ref="D24:F24"/>
    <mergeCell ref="G24:M24"/>
    <mergeCell ref="N24:S24"/>
    <mergeCell ref="T24:X24"/>
    <mergeCell ref="B25:X25"/>
    <mergeCell ref="AI22:AK22"/>
    <mergeCell ref="AL22:AO22"/>
    <mergeCell ref="AP22:AQ22"/>
    <mergeCell ref="B21:X21"/>
    <mergeCell ref="AD21:AH21"/>
    <mergeCell ref="AI21:AK21"/>
    <mergeCell ref="AL21:AO21"/>
    <mergeCell ref="AP21:AQ21"/>
    <mergeCell ref="B22:C22"/>
    <mergeCell ref="G22:I22"/>
    <mergeCell ref="K22:M22"/>
    <mergeCell ref="O22:P22"/>
    <mergeCell ref="Q22:S22"/>
    <mergeCell ref="AL16:AO16"/>
    <mergeCell ref="AP19:AQ19"/>
    <mergeCell ref="B20:L20"/>
    <mergeCell ref="M20:X20"/>
    <mergeCell ref="AD20:AH20"/>
    <mergeCell ref="AI20:AK20"/>
    <mergeCell ref="AL20:AO20"/>
    <mergeCell ref="AP20:AQ20"/>
    <mergeCell ref="AD18:AH18"/>
    <mergeCell ref="AI18:AK18"/>
    <mergeCell ref="AL18:AO18"/>
    <mergeCell ref="AP18:AQ18"/>
    <mergeCell ref="B19:L19"/>
    <mergeCell ref="M19:X19"/>
    <mergeCell ref="AB19:AC22"/>
    <mergeCell ref="AD19:AH19"/>
    <mergeCell ref="AI19:AK19"/>
    <mergeCell ref="AL19:AO19"/>
    <mergeCell ref="C18:D18"/>
    <mergeCell ref="E18:F18"/>
    <mergeCell ref="G18:L18"/>
    <mergeCell ref="M18:Q18"/>
    <mergeCell ref="R18:U18"/>
    <mergeCell ref="V18:X18"/>
    <mergeCell ref="AI14:AK14"/>
    <mergeCell ref="AL14:AO14"/>
    <mergeCell ref="AP14:AQ14"/>
    <mergeCell ref="B15:X15"/>
    <mergeCell ref="AB15:AC18"/>
    <mergeCell ref="AD15:AH15"/>
    <mergeCell ref="AI15:AK15"/>
    <mergeCell ref="AL15:AO15"/>
    <mergeCell ref="AP15:AQ15"/>
    <mergeCell ref="B16:B17"/>
    <mergeCell ref="C16:D17"/>
    <mergeCell ref="AP16:AQ16"/>
    <mergeCell ref="M17:Q17"/>
    <mergeCell ref="R17:U17"/>
    <mergeCell ref="V17:X17"/>
    <mergeCell ref="AD17:AH17"/>
    <mergeCell ref="AI17:AK17"/>
    <mergeCell ref="AL17:AO17"/>
    <mergeCell ref="AP17:AQ17"/>
    <mergeCell ref="E16:F17"/>
    <mergeCell ref="G16:L17"/>
    <mergeCell ref="M16:X16"/>
    <mergeCell ref="AD16:AH16"/>
    <mergeCell ref="AI16:AK16"/>
    <mergeCell ref="AI11:AK11"/>
    <mergeCell ref="AL11:AO11"/>
    <mergeCell ref="AP11:AQ11"/>
    <mergeCell ref="B12:F13"/>
    <mergeCell ref="G12:J13"/>
    <mergeCell ref="K12:N13"/>
    <mergeCell ref="O12:X12"/>
    <mergeCell ref="AD12:AH12"/>
    <mergeCell ref="AI12:AK12"/>
    <mergeCell ref="AL12:AO12"/>
    <mergeCell ref="AP12:AQ12"/>
    <mergeCell ref="O13:R13"/>
    <mergeCell ref="S13:U13"/>
    <mergeCell ref="V13:X13"/>
    <mergeCell ref="AD13:AH13"/>
    <mergeCell ref="AI13:AK13"/>
    <mergeCell ref="AL13:AO13"/>
    <mergeCell ref="AP13:AQ13"/>
    <mergeCell ref="AP7:AQ7"/>
    <mergeCell ref="AD8:AH8"/>
    <mergeCell ref="AI8:AK8"/>
    <mergeCell ref="AL8:AO8"/>
    <mergeCell ref="AP8:AQ8"/>
    <mergeCell ref="B9:X9"/>
    <mergeCell ref="AD9:AH9"/>
    <mergeCell ref="AI9:AK9"/>
    <mergeCell ref="AL9:AO9"/>
    <mergeCell ref="AP9:AQ9"/>
    <mergeCell ref="B7:F8"/>
    <mergeCell ref="G7:X8"/>
    <mergeCell ref="AB7:AC10"/>
    <mergeCell ref="AD7:AH7"/>
    <mergeCell ref="AI7:AK7"/>
    <mergeCell ref="AL7:AO7"/>
    <mergeCell ref="B10:X10"/>
    <mergeCell ref="AD10:AH10"/>
    <mergeCell ref="AI10:AK10"/>
    <mergeCell ref="AL10:AO10"/>
    <mergeCell ref="AP10:AQ10"/>
    <mergeCell ref="AI5:AK6"/>
    <mergeCell ref="AL5:AO6"/>
    <mergeCell ref="AP5:AQ6"/>
    <mergeCell ref="B6:X6"/>
    <mergeCell ref="B1:T1"/>
    <mergeCell ref="U1:X4"/>
    <mergeCell ref="B2:T4"/>
    <mergeCell ref="C5:D5"/>
    <mergeCell ref="E5:G5"/>
    <mergeCell ref="H5:J5"/>
    <mergeCell ref="K5:N5"/>
    <mergeCell ref="O5:R5"/>
    <mergeCell ref="S5:V5"/>
    <mergeCell ref="AB3:AR4"/>
    <mergeCell ref="AR5:AR6"/>
    <mergeCell ref="AB1:AR1"/>
    <mergeCell ref="C27:C29"/>
    <mergeCell ref="D27:D29"/>
    <mergeCell ref="C30:C32"/>
    <mergeCell ref="D30:D32"/>
    <mergeCell ref="C33:C35"/>
    <mergeCell ref="D33:D35"/>
    <mergeCell ref="W5:X5"/>
    <mergeCell ref="AB5:AC6"/>
    <mergeCell ref="AD5:AH6"/>
    <mergeCell ref="B11:X11"/>
    <mergeCell ref="AB11:AC14"/>
    <mergeCell ref="AD11:AH11"/>
    <mergeCell ref="B14:F14"/>
    <mergeCell ref="G14:J14"/>
    <mergeCell ref="K14:N14"/>
    <mergeCell ref="O14:R14"/>
    <mergeCell ref="S14:U14"/>
    <mergeCell ref="V14:X14"/>
    <mergeCell ref="AD14:AH14"/>
    <mergeCell ref="T22:U22"/>
    <mergeCell ref="V22:W22"/>
    <mergeCell ref="AD22:AH22"/>
    <mergeCell ref="B24:C24"/>
    <mergeCell ref="B23:C23"/>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Hoja1!$A$3:$A$24</xm:f>
          </x14:formula1>
          <xm:sqref>G7:X8</xm:sqref>
        </x14:dataValidation>
        <x14:dataValidation type="list" allowBlank="1" showInputMessage="1" showErrorMessage="1">
          <x14:formula1>
            <xm:f>Hoja1!$F$3:$F$8</xm:f>
          </x14:formula1>
          <xm:sqref>C18:D18</xm:sqref>
        </x14:dataValidation>
        <x14:dataValidation type="list" allowBlank="1" showInputMessage="1" showErrorMessage="1">
          <x14:formula1>
            <xm:f>Hoja1!$D$3:$D$13</xm:f>
          </x14:formula1>
          <xm:sqref>G14:J14</xm:sqref>
        </x14:dataValidation>
      </x14:dataValidations>
    </ext>
  </extLs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tabColor theme="2" tint="-0.749992370372631"/>
    <pageSetUpPr fitToPage="1"/>
  </sheetPr>
  <dimension ref="B1:AR50"/>
  <sheetViews>
    <sheetView zoomScale="80" zoomScaleNormal="80" zoomScaleSheetLayoutView="100" workbookViewId="0">
      <selection activeCell="H5" sqref="H5:J5"/>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43" width="4.625" style="46"/>
    <col min="44" max="44" width="8.5" style="23" customWidth="1"/>
    <col min="45" max="16384" width="4.625" style="23"/>
  </cols>
  <sheetData>
    <row r="1" spans="2:44" ht="20.25" customHeight="1">
      <c r="B1" s="344" t="s">
        <v>72</v>
      </c>
      <c r="C1" s="345"/>
      <c r="D1" s="345"/>
      <c r="E1" s="345"/>
      <c r="F1" s="345"/>
      <c r="G1" s="345"/>
      <c r="H1" s="345"/>
      <c r="I1" s="345"/>
      <c r="J1" s="345"/>
      <c r="K1" s="345"/>
      <c r="L1" s="345"/>
      <c r="M1" s="345"/>
      <c r="N1" s="345"/>
      <c r="O1" s="345"/>
      <c r="P1" s="345"/>
      <c r="Q1" s="345"/>
      <c r="R1" s="345"/>
      <c r="S1" s="345"/>
      <c r="T1" s="346"/>
      <c r="U1" s="356"/>
      <c r="V1" s="357"/>
      <c r="W1" s="357"/>
      <c r="X1" s="358"/>
      <c r="AB1" s="383" t="s">
        <v>374</v>
      </c>
      <c r="AC1" s="383"/>
      <c r="AD1" s="383"/>
      <c r="AE1" s="383"/>
      <c r="AF1" s="383"/>
      <c r="AG1" s="383"/>
      <c r="AH1" s="383"/>
      <c r="AI1" s="383"/>
      <c r="AJ1" s="383"/>
      <c r="AK1" s="383"/>
      <c r="AL1" s="383"/>
      <c r="AM1" s="383"/>
      <c r="AN1" s="383"/>
      <c r="AO1" s="383"/>
      <c r="AP1" s="383"/>
      <c r="AQ1" s="383"/>
      <c r="AR1" s="383"/>
    </row>
    <row r="2" spans="2:44" ht="13.5" customHeight="1">
      <c r="B2" s="347" t="s">
        <v>75</v>
      </c>
      <c r="C2" s="348"/>
      <c r="D2" s="348"/>
      <c r="E2" s="348"/>
      <c r="F2" s="348"/>
      <c r="G2" s="348"/>
      <c r="H2" s="348"/>
      <c r="I2" s="348"/>
      <c r="J2" s="348"/>
      <c r="K2" s="348"/>
      <c r="L2" s="348"/>
      <c r="M2" s="348"/>
      <c r="N2" s="348"/>
      <c r="O2" s="348"/>
      <c r="P2" s="348"/>
      <c r="Q2" s="348"/>
      <c r="R2" s="348"/>
      <c r="S2" s="348"/>
      <c r="T2" s="349"/>
      <c r="U2" s="359"/>
      <c r="V2" s="360"/>
      <c r="W2" s="360"/>
      <c r="X2" s="361"/>
    </row>
    <row r="3" spans="2:44" ht="13.5" customHeight="1">
      <c r="B3" s="350"/>
      <c r="C3" s="351"/>
      <c r="D3" s="351"/>
      <c r="E3" s="351"/>
      <c r="F3" s="351"/>
      <c r="G3" s="351"/>
      <c r="H3" s="351"/>
      <c r="I3" s="351"/>
      <c r="J3" s="351"/>
      <c r="K3" s="351"/>
      <c r="L3" s="351"/>
      <c r="M3" s="351"/>
      <c r="N3" s="351"/>
      <c r="O3" s="351"/>
      <c r="P3" s="351"/>
      <c r="Q3" s="351"/>
      <c r="R3" s="351"/>
      <c r="S3" s="351"/>
      <c r="T3" s="352"/>
      <c r="U3" s="359"/>
      <c r="V3" s="360"/>
      <c r="W3" s="360"/>
      <c r="X3" s="361"/>
      <c r="AB3" s="372" t="s">
        <v>443</v>
      </c>
      <c r="AC3" s="372"/>
      <c r="AD3" s="372"/>
      <c r="AE3" s="372"/>
      <c r="AF3" s="372"/>
      <c r="AG3" s="372"/>
      <c r="AH3" s="372"/>
      <c r="AI3" s="372"/>
      <c r="AJ3" s="372"/>
      <c r="AK3" s="372"/>
      <c r="AL3" s="372"/>
      <c r="AM3" s="372"/>
      <c r="AN3" s="372"/>
      <c r="AO3" s="372"/>
      <c r="AP3" s="372"/>
      <c r="AQ3" s="372"/>
      <c r="AR3" s="372"/>
    </row>
    <row r="4" spans="2:44" ht="13.5" customHeight="1">
      <c r="B4" s="353"/>
      <c r="C4" s="354"/>
      <c r="D4" s="354"/>
      <c r="E4" s="354"/>
      <c r="F4" s="354"/>
      <c r="G4" s="354"/>
      <c r="H4" s="354"/>
      <c r="I4" s="354"/>
      <c r="J4" s="354"/>
      <c r="K4" s="354"/>
      <c r="L4" s="354"/>
      <c r="M4" s="354"/>
      <c r="N4" s="354"/>
      <c r="O4" s="354"/>
      <c r="P4" s="354"/>
      <c r="Q4" s="354"/>
      <c r="R4" s="354"/>
      <c r="S4" s="354"/>
      <c r="T4" s="355"/>
      <c r="U4" s="362"/>
      <c r="V4" s="363"/>
      <c r="W4" s="363"/>
      <c r="X4" s="364"/>
      <c r="AB4" s="372"/>
      <c r="AC4" s="372"/>
      <c r="AD4" s="372"/>
      <c r="AE4" s="372"/>
      <c r="AF4" s="372"/>
      <c r="AG4" s="372"/>
      <c r="AH4" s="372"/>
      <c r="AI4" s="372"/>
      <c r="AJ4" s="372"/>
      <c r="AK4" s="372"/>
      <c r="AL4" s="372"/>
      <c r="AM4" s="372"/>
      <c r="AN4" s="372"/>
      <c r="AO4" s="372"/>
      <c r="AP4" s="372"/>
      <c r="AQ4" s="372"/>
      <c r="AR4" s="372"/>
    </row>
    <row r="5" spans="2:44" s="41" customFormat="1" ht="14.25" customHeight="1">
      <c r="B5" s="42" t="s">
        <v>0</v>
      </c>
      <c r="C5" s="336" t="s">
        <v>444</v>
      </c>
      <c r="D5" s="336"/>
      <c r="E5" s="337" t="s">
        <v>1</v>
      </c>
      <c r="F5" s="337"/>
      <c r="G5" s="337"/>
      <c r="H5" s="338" t="s">
        <v>441</v>
      </c>
      <c r="I5" s="338"/>
      <c r="J5" s="338"/>
      <c r="K5" s="337" t="s">
        <v>2</v>
      </c>
      <c r="L5" s="337"/>
      <c r="M5" s="337"/>
      <c r="N5" s="337"/>
      <c r="O5" s="336" t="s">
        <v>442</v>
      </c>
      <c r="P5" s="336"/>
      <c r="Q5" s="336"/>
      <c r="R5" s="336"/>
      <c r="S5" s="339" t="s">
        <v>3</v>
      </c>
      <c r="T5" s="340"/>
      <c r="U5" s="340"/>
      <c r="V5" s="341"/>
      <c r="W5" s="342" t="s">
        <v>120</v>
      </c>
      <c r="X5" s="343"/>
      <c r="Y5" s="47"/>
      <c r="Z5" s="48"/>
      <c r="AA5" s="48"/>
      <c r="AB5" s="380" t="s">
        <v>143</v>
      </c>
      <c r="AC5" s="380"/>
      <c r="AD5" s="380" t="s">
        <v>144</v>
      </c>
      <c r="AE5" s="380"/>
      <c r="AF5" s="380"/>
      <c r="AG5" s="380"/>
      <c r="AH5" s="380"/>
      <c r="AI5" s="380" t="s">
        <v>145</v>
      </c>
      <c r="AJ5" s="380"/>
      <c r="AK5" s="380"/>
      <c r="AL5" s="380" t="s">
        <v>146</v>
      </c>
      <c r="AM5" s="380"/>
      <c r="AN5" s="380"/>
      <c r="AO5" s="380"/>
      <c r="AP5" s="372" t="s">
        <v>149</v>
      </c>
      <c r="AQ5" s="372"/>
      <c r="AR5" s="373" t="s">
        <v>150</v>
      </c>
    </row>
    <row r="6" spans="2:44" ht="9" customHeight="1">
      <c r="B6" s="275"/>
      <c r="C6" s="275"/>
      <c r="D6" s="275"/>
      <c r="E6" s="275"/>
      <c r="F6" s="275"/>
      <c r="G6" s="275"/>
      <c r="H6" s="275"/>
      <c r="I6" s="275"/>
      <c r="J6" s="275"/>
      <c r="K6" s="275"/>
      <c r="L6" s="275"/>
      <c r="M6" s="275"/>
      <c r="N6" s="275"/>
      <c r="O6" s="275"/>
      <c r="P6" s="275"/>
      <c r="Q6" s="275"/>
      <c r="R6" s="275"/>
      <c r="S6" s="275"/>
      <c r="T6" s="275"/>
      <c r="U6" s="275"/>
      <c r="V6" s="275"/>
      <c r="W6" s="275"/>
      <c r="X6" s="275"/>
      <c r="AB6" s="380"/>
      <c r="AC6" s="380"/>
      <c r="AD6" s="380"/>
      <c r="AE6" s="380"/>
      <c r="AF6" s="380"/>
      <c r="AG6" s="380"/>
      <c r="AH6" s="380"/>
      <c r="AI6" s="380"/>
      <c r="AJ6" s="380"/>
      <c r="AK6" s="380"/>
      <c r="AL6" s="380"/>
      <c r="AM6" s="380"/>
      <c r="AN6" s="380"/>
      <c r="AO6" s="380"/>
      <c r="AP6" s="372"/>
      <c r="AQ6" s="372"/>
      <c r="AR6" s="373"/>
    </row>
    <row r="7" spans="2:44" ht="14.25" customHeight="1">
      <c r="B7" s="287" t="s">
        <v>76</v>
      </c>
      <c r="C7" s="288"/>
      <c r="D7" s="288"/>
      <c r="E7" s="288"/>
      <c r="F7" s="289"/>
      <c r="G7" s="293" t="s">
        <v>81</v>
      </c>
      <c r="H7" s="294"/>
      <c r="I7" s="294"/>
      <c r="J7" s="294"/>
      <c r="K7" s="294"/>
      <c r="L7" s="294"/>
      <c r="M7" s="294"/>
      <c r="N7" s="294"/>
      <c r="O7" s="294"/>
      <c r="P7" s="294"/>
      <c r="Q7" s="294"/>
      <c r="R7" s="294"/>
      <c r="S7" s="294"/>
      <c r="T7" s="294"/>
      <c r="U7" s="294"/>
      <c r="V7" s="294"/>
      <c r="W7" s="294"/>
      <c r="X7" s="295"/>
      <c r="AB7" s="375">
        <v>2029</v>
      </c>
      <c r="AC7" s="375"/>
      <c r="AD7" s="376" t="s">
        <v>445</v>
      </c>
      <c r="AE7" s="376"/>
      <c r="AF7" s="376"/>
      <c r="AG7" s="376"/>
      <c r="AH7" s="376"/>
      <c r="AI7" s="557">
        <v>34724</v>
      </c>
      <c r="AJ7" s="557"/>
      <c r="AK7" s="557"/>
      <c r="AL7" s="557">
        <v>8214</v>
      </c>
      <c r="AM7" s="557"/>
      <c r="AN7" s="557"/>
      <c r="AO7" s="557"/>
      <c r="AP7" s="379">
        <f t="shared" ref="AP7:AP10" si="0">AL7/AI7</f>
        <v>0.23655108858426449</v>
      </c>
      <c r="AQ7" s="379"/>
      <c r="AR7" s="384"/>
    </row>
    <row r="8" spans="2:44" ht="14.25" customHeight="1">
      <c r="B8" s="290"/>
      <c r="C8" s="291"/>
      <c r="D8" s="291"/>
      <c r="E8" s="291"/>
      <c r="F8" s="292"/>
      <c r="G8" s="296"/>
      <c r="H8" s="297"/>
      <c r="I8" s="297"/>
      <c r="J8" s="297"/>
      <c r="K8" s="297"/>
      <c r="L8" s="297"/>
      <c r="M8" s="297"/>
      <c r="N8" s="297"/>
      <c r="O8" s="297"/>
      <c r="P8" s="297"/>
      <c r="Q8" s="297"/>
      <c r="R8" s="297"/>
      <c r="S8" s="297"/>
      <c r="T8" s="297"/>
      <c r="U8" s="297"/>
      <c r="V8" s="297"/>
      <c r="W8" s="297"/>
      <c r="X8" s="298"/>
      <c r="AB8" s="375"/>
      <c r="AC8" s="375"/>
      <c r="AD8" s="376" t="s">
        <v>446</v>
      </c>
      <c r="AE8" s="376"/>
      <c r="AF8" s="376"/>
      <c r="AG8" s="376"/>
      <c r="AH8" s="376"/>
      <c r="AI8" s="557">
        <v>34724</v>
      </c>
      <c r="AJ8" s="557"/>
      <c r="AK8" s="557"/>
      <c r="AL8" s="557">
        <v>17655</v>
      </c>
      <c r="AM8" s="557"/>
      <c r="AN8" s="557"/>
      <c r="AO8" s="557"/>
      <c r="AP8" s="379">
        <f t="shared" si="0"/>
        <v>0.50843796797603957</v>
      </c>
      <c r="AQ8" s="379"/>
      <c r="AR8" s="384"/>
    </row>
    <row r="9" spans="2:44" ht="19.149999999999999" customHeight="1">
      <c r="B9" s="281" t="s">
        <v>49</v>
      </c>
      <c r="C9" s="282"/>
      <c r="D9" s="282"/>
      <c r="E9" s="282"/>
      <c r="F9" s="282"/>
      <c r="G9" s="282"/>
      <c r="H9" s="282"/>
      <c r="I9" s="282"/>
      <c r="J9" s="282"/>
      <c r="K9" s="282"/>
      <c r="L9" s="282"/>
      <c r="M9" s="282"/>
      <c r="N9" s="282"/>
      <c r="O9" s="282"/>
      <c r="P9" s="282"/>
      <c r="Q9" s="282"/>
      <c r="R9" s="282"/>
      <c r="S9" s="282"/>
      <c r="T9" s="282"/>
      <c r="U9" s="282"/>
      <c r="V9" s="282"/>
      <c r="W9" s="282"/>
      <c r="X9" s="283"/>
      <c r="AB9" s="375"/>
      <c r="AC9" s="375"/>
      <c r="AD9" s="376" t="s">
        <v>447</v>
      </c>
      <c r="AE9" s="376"/>
      <c r="AF9" s="376"/>
      <c r="AG9" s="376"/>
      <c r="AH9" s="376"/>
      <c r="AI9" s="557">
        <v>34724</v>
      </c>
      <c r="AJ9" s="557"/>
      <c r="AK9" s="557"/>
      <c r="AL9" s="557">
        <v>33518</v>
      </c>
      <c r="AM9" s="557"/>
      <c r="AN9" s="557"/>
      <c r="AO9" s="557"/>
      <c r="AP9" s="379">
        <f t="shared" si="0"/>
        <v>0.9652689782283147</v>
      </c>
      <c r="AQ9" s="379"/>
      <c r="AR9" s="384"/>
    </row>
    <row r="10" spans="2:44" ht="15" customHeight="1">
      <c r="B10" s="268" t="s">
        <v>4</v>
      </c>
      <c r="C10" s="269"/>
      <c r="D10" s="269"/>
      <c r="E10" s="269"/>
      <c r="F10" s="269"/>
      <c r="G10" s="269"/>
      <c r="H10" s="269"/>
      <c r="I10" s="269"/>
      <c r="J10" s="269"/>
      <c r="K10" s="269"/>
      <c r="L10" s="269"/>
      <c r="M10" s="269"/>
      <c r="N10" s="269"/>
      <c r="O10" s="269"/>
      <c r="P10" s="269"/>
      <c r="Q10" s="269"/>
      <c r="R10" s="269"/>
      <c r="S10" s="269"/>
      <c r="T10" s="269"/>
      <c r="U10" s="269"/>
      <c r="V10" s="269"/>
      <c r="W10" s="269"/>
      <c r="X10" s="269"/>
      <c r="AB10" s="375"/>
      <c r="AC10" s="375"/>
      <c r="AD10" s="376" t="s">
        <v>448</v>
      </c>
      <c r="AE10" s="376"/>
      <c r="AF10" s="376"/>
      <c r="AG10" s="376"/>
      <c r="AH10" s="376"/>
      <c r="AI10" s="557">
        <v>34100</v>
      </c>
      <c r="AJ10" s="557"/>
      <c r="AK10" s="557"/>
      <c r="AL10" s="557">
        <v>43473</v>
      </c>
      <c r="AM10" s="557"/>
      <c r="AN10" s="557"/>
      <c r="AO10" s="557"/>
      <c r="AP10" s="379">
        <f t="shared" si="0"/>
        <v>1.2748680351906159</v>
      </c>
      <c r="AQ10" s="379"/>
      <c r="AR10" s="384"/>
    </row>
    <row r="11" spans="2:44" ht="38.25" customHeight="1">
      <c r="B11" s="280" t="s">
        <v>167</v>
      </c>
      <c r="C11" s="280"/>
      <c r="D11" s="280"/>
      <c r="E11" s="280"/>
      <c r="F11" s="280"/>
      <c r="G11" s="280"/>
      <c r="H11" s="280"/>
      <c r="I11" s="280"/>
      <c r="J11" s="280"/>
      <c r="K11" s="280"/>
      <c r="L11" s="280"/>
      <c r="M11" s="280"/>
      <c r="N11" s="280"/>
      <c r="O11" s="280"/>
      <c r="P11" s="280"/>
      <c r="Q11" s="280"/>
      <c r="R11" s="280"/>
      <c r="S11" s="280"/>
      <c r="T11" s="280"/>
      <c r="U11" s="280"/>
      <c r="V11" s="280"/>
      <c r="W11" s="280"/>
      <c r="X11" s="280"/>
      <c r="AB11" s="374">
        <v>2020</v>
      </c>
      <c r="AC11" s="374"/>
      <c r="AD11" s="377" t="s">
        <v>131</v>
      </c>
      <c r="AE11" s="377"/>
      <c r="AF11" s="377"/>
      <c r="AG11" s="377"/>
      <c r="AH11" s="377"/>
      <c r="AI11" s="561">
        <v>37311</v>
      </c>
      <c r="AJ11" s="561"/>
      <c r="AK11" s="561"/>
      <c r="AL11" s="561">
        <v>6062</v>
      </c>
      <c r="AM11" s="561"/>
      <c r="AN11" s="561"/>
      <c r="AO11" s="561"/>
      <c r="AP11" s="382">
        <f>AL11/AI11</f>
        <v>0.16247219318699579</v>
      </c>
      <c r="AQ11" s="382"/>
      <c r="AR11" s="385"/>
    </row>
    <row r="12" spans="2:44" ht="12.75">
      <c r="B12" s="262" t="s">
        <v>56</v>
      </c>
      <c r="C12" s="263"/>
      <c r="D12" s="263"/>
      <c r="E12" s="263"/>
      <c r="F12" s="264"/>
      <c r="G12" s="262" t="s">
        <v>48</v>
      </c>
      <c r="H12" s="263"/>
      <c r="I12" s="263"/>
      <c r="J12" s="264"/>
      <c r="K12" s="262" t="s">
        <v>5</v>
      </c>
      <c r="L12" s="263"/>
      <c r="M12" s="263"/>
      <c r="N12" s="264"/>
      <c r="O12" s="268" t="s">
        <v>6</v>
      </c>
      <c r="P12" s="269"/>
      <c r="Q12" s="269"/>
      <c r="R12" s="269"/>
      <c r="S12" s="269"/>
      <c r="T12" s="269"/>
      <c r="U12" s="269"/>
      <c r="V12" s="269"/>
      <c r="W12" s="269"/>
      <c r="X12" s="270"/>
      <c r="Y12" s="49"/>
      <c r="Z12" s="50"/>
      <c r="AA12" s="50"/>
      <c r="AB12" s="374"/>
      <c r="AC12" s="374"/>
      <c r="AD12" s="377" t="s">
        <v>132</v>
      </c>
      <c r="AE12" s="377"/>
      <c r="AF12" s="377"/>
      <c r="AG12" s="377"/>
      <c r="AH12" s="377"/>
      <c r="AI12" s="561">
        <v>37311</v>
      </c>
      <c r="AJ12" s="561"/>
      <c r="AK12" s="561"/>
      <c r="AL12" s="561">
        <v>19652</v>
      </c>
      <c r="AM12" s="561"/>
      <c r="AN12" s="561"/>
      <c r="AO12" s="561"/>
      <c r="AP12" s="382">
        <f t="shared" ref="AP12:AP22" si="1">AL12/AI12</f>
        <v>0.52670794135777654</v>
      </c>
      <c r="AQ12" s="382"/>
      <c r="AR12" s="385"/>
    </row>
    <row r="13" spans="2:44" ht="25.5" customHeight="1">
      <c r="B13" s="265"/>
      <c r="C13" s="266"/>
      <c r="D13" s="266"/>
      <c r="E13" s="266"/>
      <c r="F13" s="267"/>
      <c r="G13" s="265"/>
      <c r="H13" s="266"/>
      <c r="I13" s="266"/>
      <c r="J13" s="267"/>
      <c r="K13" s="265"/>
      <c r="L13" s="266"/>
      <c r="M13" s="266"/>
      <c r="N13" s="267"/>
      <c r="O13" s="268" t="s">
        <v>55</v>
      </c>
      <c r="P13" s="269"/>
      <c r="Q13" s="269"/>
      <c r="R13" s="270"/>
      <c r="S13" s="268" t="s">
        <v>54</v>
      </c>
      <c r="T13" s="269"/>
      <c r="U13" s="270"/>
      <c r="V13" s="268" t="s">
        <v>53</v>
      </c>
      <c r="W13" s="269"/>
      <c r="X13" s="270"/>
      <c r="Y13" s="49"/>
      <c r="Z13" s="50"/>
      <c r="AA13" s="50"/>
      <c r="AB13" s="374"/>
      <c r="AC13" s="374"/>
      <c r="AD13" s="377" t="s">
        <v>133</v>
      </c>
      <c r="AE13" s="377"/>
      <c r="AF13" s="377"/>
      <c r="AG13" s="377"/>
      <c r="AH13" s="377"/>
      <c r="AI13" s="561">
        <v>37311</v>
      </c>
      <c r="AJ13" s="561"/>
      <c r="AK13" s="561"/>
      <c r="AL13" s="561">
        <v>37034</v>
      </c>
      <c r="AM13" s="561"/>
      <c r="AN13" s="561"/>
      <c r="AO13" s="561"/>
      <c r="AP13" s="382">
        <f t="shared" si="1"/>
        <v>0.99257591594971994</v>
      </c>
      <c r="AQ13" s="382"/>
      <c r="AR13" s="385"/>
    </row>
    <row r="14" spans="2:44" ht="29.25" customHeight="1">
      <c r="B14" s="276"/>
      <c r="C14" s="276"/>
      <c r="D14" s="276"/>
      <c r="E14" s="276"/>
      <c r="F14" s="276"/>
      <c r="G14" s="261" t="s">
        <v>99</v>
      </c>
      <c r="H14" s="261"/>
      <c r="I14" s="261"/>
      <c r="J14" s="261"/>
      <c r="K14" s="261">
        <v>1</v>
      </c>
      <c r="L14" s="261"/>
      <c r="M14" s="261"/>
      <c r="N14" s="261"/>
      <c r="O14" s="277">
        <v>1</v>
      </c>
      <c r="P14" s="278"/>
      <c r="Q14" s="278"/>
      <c r="R14" s="279"/>
      <c r="S14" s="329">
        <v>44561</v>
      </c>
      <c r="T14" s="330"/>
      <c r="U14" s="331"/>
      <c r="V14" s="332">
        <v>2021</v>
      </c>
      <c r="W14" s="332"/>
      <c r="X14" s="332"/>
      <c r="AB14" s="374"/>
      <c r="AC14" s="374"/>
      <c r="AD14" s="377" t="s">
        <v>134</v>
      </c>
      <c r="AE14" s="377"/>
      <c r="AF14" s="377"/>
      <c r="AG14" s="377"/>
      <c r="AH14" s="377"/>
      <c r="AI14" s="561">
        <v>31780</v>
      </c>
      <c r="AJ14" s="561"/>
      <c r="AK14" s="561"/>
      <c r="AL14" s="561">
        <v>44615</v>
      </c>
      <c r="AM14" s="561"/>
      <c r="AN14" s="561"/>
      <c r="AO14" s="561"/>
      <c r="AP14" s="382">
        <f t="shared" si="1"/>
        <v>1.4038703587161736</v>
      </c>
      <c r="AQ14" s="382"/>
      <c r="AR14" s="385"/>
    </row>
    <row r="15" spans="2:44" ht="18" customHeight="1">
      <c r="B15" s="281" t="s">
        <v>7</v>
      </c>
      <c r="C15" s="282"/>
      <c r="D15" s="282"/>
      <c r="E15" s="282"/>
      <c r="F15" s="282"/>
      <c r="G15" s="282"/>
      <c r="H15" s="282"/>
      <c r="I15" s="282"/>
      <c r="J15" s="282"/>
      <c r="K15" s="282"/>
      <c r="L15" s="282"/>
      <c r="M15" s="282"/>
      <c r="N15" s="282"/>
      <c r="O15" s="282"/>
      <c r="P15" s="282"/>
      <c r="Q15" s="282"/>
      <c r="R15" s="282"/>
      <c r="S15" s="282"/>
      <c r="T15" s="282"/>
      <c r="U15" s="282"/>
      <c r="V15" s="282"/>
      <c r="W15" s="282"/>
      <c r="X15" s="283"/>
      <c r="Z15" s="46" t="s">
        <v>51</v>
      </c>
      <c r="AB15" s="375">
        <v>2021</v>
      </c>
      <c r="AC15" s="375"/>
      <c r="AD15" s="376" t="s">
        <v>135</v>
      </c>
      <c r="AE15" s="376"/>
      <c r="AF15" s="376"/>
      <c r="AG15" s="376"/>
      <c r="AH15" s="376"/>
      <c r="AI15" s="557">
        <v>45470</v>
      </c>
      <c r="AJ15" s="557"/>
      <c r="AK15" s="557"/>
      <c r="AL15" s="557">
        <v>6464</v>
      </c>
      <c r="AM15" s="557"/>
      <c r="AN15" s="557"/>
      <c r="AO15" s="557"/>
      <c r="AP15" s="379">
        <f t="shared" si="1"/>
        <v>0.14215966571365735</v>
      </c>
      <c r="AQ15" s="379"/>
      <c r="AR15" s="384"/>
    </row>
    <row r="16" spans="2:44" ht="12.75" customHeight="1">
      <c r="B16" s="271" t="s">
        <v>52</v>
      </c>
      <c r="C16" s="262" t="s">
        <v>8</v>
      </c>
      <c r="D16" s="264"/>
      <c r="E16" s="262" t="s">
        <v>115</v>
      </c>
      <c r="F16" s="264"/>
      <c r="G16" s="262" t="s">
        <v>109</v>
      </c>
      <c r="H16" s="263"/>
      <c r="I16" s="263"/>
      <c r="J16" s="263"/>
      <c r="K16" s="263"/>
      <c r="L16" s="264"/>
      <c r="M16" s="274" t="s">
        <v>116</v>
      </c>
      <c r="N16" s="274"/>
      <c r="O16" s="274"/>
      <c r="P16" s="274"/>
      <c r="Q16" s="274"/>
      <c r="R16" s="274"/>
      <c r="S16" s="274"/>
      <c r="T16" s="274"/>
      <c r="U16" s="274"/>
      <c r="V16" s="274"/>
      <c r="W16" s="274"/>
      <c r="X16" s="274"/>
      <c r="AB16" s="375"/>
      <c r="AC16" s="375"/>
      <c r="AD16" s="376" t="s">
        <v>136</v>
      </c>
      <c r="AE16" s="376"/>
      <c r="AF16" s="376"/>
      <c r="AG16" s="376"/>
      <c r="AH16" s="376"/>
      <c r="AI16" s="557">
        <v>45470</v>
      </c>
      <c r="AJ16" s="557"/>
      <c r="AK16" s="557"/>
      <c r="AL16" s="557">
        <v>17306</v>
      </c>
      <c r="AM16" s="557"/>
      <c r="AN16" s="557"/>
      <c r="AO16" s="557"/>
      <c r="AP16" s="379">
        <f t="shared" si="1"/>
        <v>0.38060259511765998</v>
      </c>
      <c r="AQ16" s="379"/>
      <c r="AR16" s="384"/>
    </row>
    <row r="17" spans="2:44" ht="12.75" customHeight="1">
      <c r="B17" s="272"/>
      <c r="C17" s="265"/>
      <c r="D17" s="267"/>
      <c r="E17" s="265"/>
      <c r="F17" s="267"/>
      <c r="G17" s="265"/>
      <c r="H17" s="266"/>
      <c r="I17" s="266"/>
      <c r="J17" s="266"/>
      <c r="K17" s="266"/>
      <c r="L17" s="267"/>
      <c r="M17" s="268" t="s">
        <v>121</v>
      </c>
      <c r="N17" s="269"/>
      <c r="O17" s="269"/>
      <c r="P17" s="269"/>
      <c r="Q17" s="270"/>
      <c r="R17" s="268" t="s">
        <v>122</v>
      </c>
      <c r="S17" s="269"/>
      <c r="T17" s="269"/>
      <c r="U17" s="269"/>
      <c r="V17" s="273" t="s">
        <v>117</v>
      </c>
      <c r="W17" s="273"/>
      <c r="X17" s="273"/>
      <c r="AB17" s="375"/>
      <c r="AC17" s="375"/>
      <c r="AD17" s="376" t="s">
        <v>137</v>
      </c>
      <c r="AE17" s="376"/>
      <c r="AF17" s="376"/>
      <c r="AG17" s="376"/>
      <c r="AH17" s="376"/>
      <c r="AI17" s="557">
        <v>45470</v>
      </c>
      <c r="AJ17" s="557"/>
      <c r="AK17" s="557"/>
      <c r="AL17" s="557">
        <v>36974</v>
      </c>
      <c r="AM17" s="557"/>
      <c r="AN17" s="557"/>
      <c r="AO17" s="557"/>
      <c r="AP17" s="379">
        <f t="shared" si="1"/>
        <v>0.81315152848031669</v>
      </c>
      <c r="AQ17" s="379"/>
      <c r="AR17" s="384"/>
    </row>
    <row r="18" spans="2:44" ht="28.5" customHeight="1">
      <c r="B18" s="43" t="s">
        <v>282</v>
      </c>
      <c r="C18" s="259" t="s">
        <v>112</v>
      </c>
      <c r="D18" s="260"/>
      <c r="E18" s="261"/>
      <c r="F18" s="261"/>
      <c r="G18" s="276" t="s">
        <v>283</v>
      </c>
      <c r="H18" s="276"/>
      <c r="I18" s="276"/>
      <c r="J18" s="276"/>
      <c r="K18" s="276"/>
      <c r="L18" s="276"/>
      <c r="M18" s="333" t="s">
        <v>123</v>
      </c>
      <c r="N18" s="333"/>
      <c r="O18" s="333"/>
      <c r="P18" s="333"/>
      <c r="Q18" s="333"/>
      <c r="R18" s="334" t="s">
        <v>124</v>
      </c>
      <c r="S18" s="334"/>
      <c r="T18" s="334"/>
      <c r="U18" s="334"/>
      <c r="V18" s="335" t="s">
        <v>125</v>
      </c>
      <c r="W18" s="335"/>
      <c r="X18" s="335"/>
      <c r="AB18" s="375"/>
      <c r="AC18" s="375"/>
      <c r="AD18" s="376" t="s">
        <v>138</v>
      </c>
      <c r="AE18" s="376"/>
      <c r="AF18" s="376"/>
      <c r="AG18" s="376"/>
      <c r="AH18" s="376"/>
      <c r="AI18" s="557">
        <v>45470</v>
      </c>
      <c r="AJ18" s="557"/>
      <c r="AK18" s="557"/>
      <c r="AL18" s="557">
        <v>46700</v>
      </c>
      <c r="AM18" s="557"/>
      <c r="AN18" s="557"/>
      <c r="AO18" s="557"/>
      <c r="AP18" s="379">
        <f t="shared" si="1"/>
        <v>1.0270508027270728</v>
      </c>
      <c r="AQ18" s="379"/>
      <c r="AR18" s="384"/>
    </row>
    <row r="19" spans="2:44" ht="25.15" customHeight="1">
      <c r="B19" s="268" t="s">
        <v>9</v>
      </c>
      <c r="C19" s="269"/>
      <c r="D19" s="269"/>
      <c r="E19" s="269"/>
      <c r="F19" s="269"/>
      <c r="G19" s="269"/>
      <c r="H19" s="269"/>
      <c r="I19" s="269"/>
      <c r="J19" s="269"/>
      <c r="K19" s="269"/>
      <c r="L19" s="270"/>
      <c r="M19" s="268" t="s">
        <v>10</v>
      </c>
      <c r="N19" s="269"/>
      <c r="O19" s="269"/>
      <c r="P19" s="269"/>
      <c r="Q19" s="269"/>
      <c r="R19" s="269"/>
      <c r="S19" s="269"/>
      <c r="T19" s="269"/>
      <c r="U19" s="269"/>
      <c r="V19" s="269"/>
      <c r="W19" s="269"/>
      <c r="X19" s="270"/>
      <c r="AB19" s="374">
        <v>2022</v>
      </c>
      <c r="AC19" s="374"/>
      <c r="AD19" s="377" t="s">
        <v>139</v>
      </c>
      <c r="AE19" s="377"/>
      <c r="AF19" s="377"/>
      <c r="AG19" s="377"/>
      <c r="AH19" s="377"/>
      <c r="AI19" s="561">
        <v>45577</v>
      </c>
      <c r="AJ19" s="561"/>
      <c r="AK19" s="561"/>
      <c r="AL19" s="561">
        <v>9890</v>
      </c>
      <c r="AM19" s="561"/>
      <c r="AN19" s="561"/>
      <c r="AO19" s="561"/>
      <c r="AP19" s="382">
        <f t="shared" si="1"/>
        <v>0.21699541435373104</v>
      </c>
      <c r="AQ19" s="382"/>
      <c r="AR19" s="385"/>
    </row>
    <row r="20" spans="2:44" ht="45.4" customHeight="1">
      <c r="B20" s="259"/>
      <c r="C20" s="286"/>
      <c r="D20" s="286"/>
      <c r="E20" s="286"/>
      <c r="F20" s="286"/>
      <c r="G20" s="286"/>
      <c r="H20" s="286"/>
      <c r="I20" s="286"/>
      <c r="J20" s="286"/>
      <c r="K20" s="286"/>
      <c r="L20" s="260"/>
      <c r="M20" s="259"/>
      <c r="N20" s="286"/>
      <c r="O20" s="286"/>
      <c r="P20" s="286"/>
      <c r="Q20" s="286"/>
      <c r="R20" s="286"/>
      <c r="S20" s="286"/>
      <c r="T20" s="286"/>
      <c r="U20" s="286"/>
      <c r="V20" s="286"/>
      <c r="W20" s="286"/>
      <c r="X20" s="260"/>
      <c r="AA20" s="51"/>
      <c r="AB20" s="374"/>
      <c r="AC20" s="374"/>
      <c r="AD20" s="377" t="s">
        <v>140</v>
      </c>
      <c r="AE20" s="377"/>
      <c r="AF20" s="377"/>
      <c r="AG20" s="377"/>
      <c r="AH20" s="377"/>
      <c r="AI20" s="561"/>
      <c r="AJ20" s="561"/>
      <c r="AK20" s="561"/>
      <c r="AL20" s="561"/>
      <c r="AM20" s="561"/>
      <c r="AN20" s="561"/>
      <c r="AO20" s="561"/>
      <c r="AP20" s="382" t="e">
        <f t="shared" si="1"/>
        <v>#DIV/0!</v>
      </c>
      <c r="AQ20" s="382"/>
      <c r="AR20" s="385"/>
    </row>
    <row r="21" spans="2:44" ht="18.95" customHeight="1">
      <c r="B21" s="281" t="s">
        <v>11</v>
      </c>
      <c r="C21" s="282"/>
      <c r="D21" s="282"/>
      <c r="E21" s="282"/>
      <c r="F21" s="282"/>
      <c r="G21" s="282"/>
      <c r="H21" s="282"/>
      <c r="I21" s="282"/>
      <c r="J21" s="282"/>
      <c r="K21" s="282"/>
      <c r="L21" s="282"/>
      <c r="M21" s="282"/>
      <c r="N21" s="282"/>
      <c r="O21" s="282"/>
      <c r="P21" s="282"/>
      <c r="Q21" s="282"/>
      <c r="R21" s="282"/>
      <c r="S21" s="282"/>
      <c r="T21" s="282"/>
      <c r="U21" s="282"/>
      <c r="V21" s="282"/>
      <c r="W21" s="282"/>
      <c r="X21" s="283"/>
      <c r="AB21" s="374"/>
      <c r="AC21" s="374"/>
      <c r="AD21" s="377" t="s">
        <v>141</v>
      </c>
      <c r="AE21" s="377"/>
      <c r="AF21" s="377"/>
      <c r="AG21" s="377"/>
      <c r="AH21" s="377"/>
      <c r="AI21" s="561"/>
      <c r="AJ21" s="561"/>
      <c r="AK21" s="561"/>
      <c r="AL21" s="561"/>
      <c r="AM21" s="561"/>
      <c r="AN21" s="561"/>
      <c r="AO21" s="561"/>
      <c r="AP21" s="382" t="e">
        <f t="shared" si="1"/>
        <v>#DIV/0!</v>
      </c>
      <c r="AQ21" s="382"/>
      <c r="AR21" s="385"/>
    </row>
    <row r="22" spans="2:44" ht="18.95" customHeight="1">
      <c r="B22" s="284" t="s">
        <v>12</v>
      </c>
      <c r="C22" s="284"/>
      <c r="D22" s="72" t="s">
        <v>13</v>
      </c>
      <c r="E22" s="72" t="s">
        <v>14</v>
      </c>
      <c r="F22" s="72" t="s">
        <v>15</v>
      </c>
      <c r="G22" s="285" t="s">
        <v>16</v>
      </c>
      <c r="H22" s="285"/>
      <c r="I22" s="285"/>
      <c r="J22" s="72" t="s">
        <v>17</v>
      </c>
      <c r="K22" s="285" t="s">
        <v>18</v>
      </c>
      <c r="L22" s="285"/>
      <c r="M22" s="285"/>
      <c r="N22" s="72" t="s">
        <v>19</v>
      </c>
      <c r="O22" s="285" t="s">
        <v>20</v>
      </c>
      <c r="P22" s="285"/>
      <c r="Q22" s="285" t="s">
        <v>21</v>
      </c>
      <c r="R22" s="285"/>
      <c r="S22" s="285"/>
      <c r="T22" s="285" t="s">
        <v>22</v>
      </c>
      <c r="U22" s="285"/>
      <c r="V22" s="285" t="s">
        <v>23</v>
      </c>
      <c r="W22" s="285"/>
      <c r="X22" s="72" t="s">
        <v>24</v>
      </c>
      <c r="AB22" s="374"/>
      <c r="AC22" s="374"/>
      <c r="AD22" s="377" t="s">
        <v>142</v>
      </c>
      <c r="AE22" s="377"/>
      <c r="AF22" s="377"/>
      <c r="AG22" s="377"/>
      <c r="AH22" s="377"/>
      <c r="AI22" s="561"/>
      <c r="AJ22" s="561"/>
      <c r="AK22" s="561"/>
      <c r="AL22" s="561"/>
      <c r="AM22" s="561"/>
      <c r="AN22" s="561"/>
      <c r="AO22" s="561"/>
      <c r="AP22" s="382" t="e">
        <f t="shared" si="1"/>
        <v>#DIV/0!</v>
      </c>
      <c r="AQ22" s="382"/>
      <c r="AR22" s="385"/>
    </row>
    <row r="23" spans="2:44" ht="18.95" customHeight="1">
      <c r="B23" s="284" t="s">
        <v>25</v>
      </c>
      <c r="C23" s="284"/>
      <c r="D23" s="562">
        <f>AL15</f>
        <v>6464</v>
      </c>
      <c r="E23" s="563"/>
      <c r="F23" s="564"/>
      <c r="G23" s="565">
        <f>AL16</f>
        <v>17306</v>
      </c>
      <c r="H23" s="566"/>
      <c r="I23" s="566"/>
      <c r="J23" s="566"/>
      <c r="K23" s="566"/>
      <c r="L23" s="566"/>
      <c r="M23" s="567"/>
      <c r="N23" s="562">
        <f>AL17</f>
        <v>36974</v>
      </c>
      <c r="O23" s="563"/>
      <c r="P23" s="563"/>
      <c r="Q23" s="563"/>
      <c r="R23" s="563"/>
      <c r="S23" s="564"/>
      <c r="T23" s="565">
        <f>AL18</f>
        <v>46700</v>
      </c>
      <c r="U23" s="566"/>
      <c r="V23" s="566"/>
      <c r="W23" s="566"/>
      <c r="X23" s="567"/>
      <c r="Z23" s="52"/>
      <c r="AA23" s="52"/>
    </row>
    <row r="24" spans="2:44" ht="18.95" customHeight="1">
      <c r="B24" s="284" t="s">
        <v>26</v>
      </c>
      <c r="C24" s="284"/>
      <c r="D24" s="562">
        <f>AI15</f>
        <v>45470</v>
      </c>
      <c r="E24" s="563"/>
      <c r="F24" s="564"/>
      <c r="G24" s="565">
        <f>AI16</f>
        <v>45470</v>
      </c>
      <c r="H24" s="566"/>
      <c r="I24" s="566"/>
      <c r="J24" s="566"/>
      <c r="K24" s="566"/>
      <c r="L24" s="566"/>
      <c r="M24" s="567"/>
      <c r="N24" s="562">
        <f>AI17</f>
        <v>45470</v>
      </c>
      <c r="O24" s="563"/>
      <c r="P24" s="563"/>
      <c r="Q24" s="563"/>
      <c r="R24" s="563"/>
      <c r="S24" s="564"/>
      <c r="T24" s="565">
        <f>AI18</f>
        <v>45470</v>
      </c>
      <c r="U24" s="566"/>
      <c r="V24" s="566"/>
      <c r="W24" s="566"/>
      <c r="X24" s="567"/>
      <c r="Y24" s="53"/>
    </row>
    <row r="25" spans="2:44" ht="19.7" customHeight="1">
      <c r="B25" s="281" t="s">
        <v>47</v>
      </c>
      <c r="C25" s="282"/>
      <c r="D25" s="282"/>
      <c r="E25" s="282"/>
      <c r="F25" s="282"/>
      <c r="G25" s="282"/>
      <c r="H25" s="282"/>
      <c r="I25" s="282"/>
      <c r="J25" s="282"/>
      <c r="K25" s="282"/>
      <c r="L25" s="282"/>
      <c r="M25" s="282"/>
      <c r="N25" s="282"/>
      <c r="O25" s="282"/>
      <c r="P25" s="282"/>
      <c r="Q25" s="282"/>
      <c r="R25" s="282"/>
      <c r="S25" s="282"/>
      <c r="T25" s="282"/>
      <c r="U25" s="282"/>
      <c r="V25" s="282"/>
      <c r="W25" s="282"/>
      <c r="X25" s="283"/>
    </row>
    <row r="26" spans="2:44" ht="25.5">
      <c r="B26" s="72" t="s">
        <v>27</v>
      </c>
      <c r="C26" s="72" t="s">
        <v>28</v>
      </c>
      <c r="D26" s="72" t="s">
        <v>29</v>
      </c>
      <c r="E26" s="72" t="s">
        <v>30</v>
      </c>
      <c r="F26" s="27"/>
      <c r="G26" s="27"/>
      <c r="H26" s="299"/>
      <c r="I26" s="299"/>
      <c r="J26" s="299"/>
      <c r="K26" s="299"/>
      <c r="L26" s="299"/>
      <c r="M26" s="299"/>
      <c r="N26" s="299"/>
      <c r="O26" s="299"/>
      <c r="P26" s="299"/>
      <c r="Q26" s="299"/>
      <c r="R26" s="299"/>
      <c r="S26" s="301"/>
      <c r="T26" s="301"/>
      <c r="U26" s="301"/>
      <c r="V26" s="301"/>
      <c r="W26" s="301"/>
      <c r="X26" s="302"/>
    </row>
    <row r="27" spans="2:44" ht="17.649999999999999" customHeight="1">
      <c r="B27" s="74" t="s">
        <v>31</v>
      </c>
      <c r="C27" s="365">
        <f>IF(ISERROR($D$23/$D$24),0,$D$23/$D$24)</f>
        <v>0.14215966571365735</v>
      </c>
      <c r="D27" s="365">
        <f>$E$18</f>
        <v>0</v>
      </c>
      <c r="E27" s="73">
        <f>$O$14</f>
        <v>1</v>
      </c>
      <c r="F27" s="28"/>
      <c r="G27" s="28"/>
      <c r="H27" s="300"/>
      <c r="I27" s="300"/>
      <c r="J27" s="303"/>
      <c r="K27" s="303"/>
      <c r="L27" s="5"/>
      <c r="M27" s="5"/>
      <c r="N27" s="300"/>
      <c r="O27" s="300"/>
      <c r="P27" s="300"/>
      <c r="Q27" s="300"/>
      <c r="R27" s="300"/>
      <c r="S27" s="304"/>
      <c r="T27" s="304"/>
      <c r="U27" s="304"/>
      <c r="V27" s="304"/>
      <c r="W27" s="304"/>
      <c r="X27" s="305"/>
    </row>
    <row r="28" spans="2:44" ht="17.649999999999999" customHeight="1">
      <c r="B28" s="74" t="s">
        <v>32</v>
      </c>
      <c r="C28" s="366"/>
      <c r="D28" s="366"/>
      <c r="E28" s="73">
        <f t="shared" ref="E28:E37" si="2">$O$14</f>
        <v>1</v>
      </c>
      <c r="F28" s="28"/>
      <c r="G28" s="28"/>
      <c r="H28" s="303"/>
      <c r="I28" s="303"/>
      <c r="J28" s="303"/>
      <c r="K28" s="303"/>
      <c r="L28" s="6"/>
      <c r="M28" s="5"/>
      <c r="N28" s="303"/>
      <c r="O28" s="303"/>
      <c r="P28" s="303"/>
      <c r="Q28" s="303"/>
      <c r="R28" s="303"/>
      <c r="S28" s="304"/>
      <c r="T28" s="304"/>
      <c r="U28" s="304"/>
      <c r="V28" s="304"/>
      <c r="W28" s="304"/>
      <c r="X28" s="305"/>
    </row>
    <row r="29" spans="2:44" ht="17.649999999999999" customHeight="1">
      <c r="B29" s="74" t="s">
        <v>33</v>
      </c>
      <c r="C29" s="367"/>
      <c r="D29" s="367"/>
      <c r="E29" s="73">
        <f t="shared" si="2"/>
        <v>1</v>
      </c>
      <c r="F29" s="28"/>
      <c r="G29" s="28"/>
      <c r="H29" s="303"/>
      <c r="I29" s="303"/>
      <c r="J29" s="303"/>
      <c r="K29" s="303"/>
      <c r="L29" s="6"/>
      <c r="M29" s="5"/>
      <c r="N29" s="303"/>
      <c r="O29" s="303"/>
      <c r="P29" s="303"/>
      <c r="Q29" s="303"/>
      <c r="R29" s="303"/>
      <c r="S29" s="304"/>
      <c r="T29" s="304"/>
      <c r="U29" s="304"/>
      <c r="V29" s="304"/>
      <c r="W29" s="304"/>
      <c r="X29" s="305"/>
    </row>
    <row r="30" spans="2:44" ht="17.649999999999999" customHeight="1">
      <c r="B30" s="74" t="s">
        <v>34</v>
      </c>
      <c r="C30" s="365">
        <f>IF(ISERROR($G$23/$G$24),0,$G$23/$G$24)</f>
        <v>0.38060259511765998</v>
      </c>
      <c r="D30" s="365">
        <f t="shared" ref="D30:D36" si="3">$E$18</f>
        <v>0</v>
      </c>
      <c r="E30" s="73">
        <f t="shared" si="2"/>
        <v>1</v>
      </c>
      <c r="F30" s="28"/>
      <c r="G30" s="28"/>
      <c r="H30" s="303"/>
      <c r="I30" s="303"/>
      <c r="J30" s="303"/>
      <c r="K30" s="303"/>
      <c r="L30" s="6"/>
      <c r="M30" s="5"/>
      <c r="N30" s="303"/>
      <c r="O30" s="303"/>
      <c r="P30" s="303"/>
      <c r="Q30" s="303"/>
      <c r="R30" s="303"/>
      <c r="S30" s="304"/>
      <c r="T30" s="304"/>
      <c r="U30" s="304"/>
      <c r="V30" s="304"/>
      <c r="W30" s="304"/>
      <c r="X30" s="305"/>
    </row>
    <row r="31" spans="2:44" ht="17.649999999999999" customHeight="1">
      <c r="B31" s="74" t="s">
        <v>35</v>
      </c>
      <c r="C31" s="366"/>
      <c r="D31" s="366"/>
      <c r="E31" s="73">
        <f t="shared" si="2"/>
        <v>1</v>
      </c>
      <c r="F31" s="28"/>
      <c r="G31" s="28"/>
      <c r="H31" s="303"/>
      <c r="I31" s="303"/>
      <c r="J31" s="303"/>
      <c r="K31" s="303"/>
      <c r="L31" s="6"/>
      <c r="M31" s="5"/>
      <c r="N31" s="303"/>
      <c r="O31" s="303"/>
      <c r="P31" s="303"/>
      <c r="Q31" s="303"/>
      <c r="R31" s="303"/>
      <c r="S31" s="304"/>
      <c r="T31" s="304"/>
      <c r="U31" s="304"/>
      <c r="V31" s="304"/>
      <c r="W31" s="304"/>
      <c r="X31" s="305"/>
    </row>
    <row r="32" spans="2:44" ht="17.649999999999999" customHeight="1">
      <c r="B32" s="74" t="s">
        <v>36</v>
      </c>
      <c r="C32" s="367"/>
      <c r="D32" s="367"/>
      <c r="E32" s="73">
        <f t="shared" si="2"/>
        <v>1</v>
      </c>
      <c r="F32" s="28"/>
      <c r="G32" s="28"/>
      <c r="H32" s="303"/>
      <c r="I32" s="303"/>
      <c r="J32" s="303"/>
      <c r="K32" s="303"/>
      <c r="L32" s="6"/>
      <c r="M32" s="5"/>
      <c r="N32" s="303"/>
      <c r="O32" s="303"/>
      <c r="P32" s="303"/>
      <c r="Q32" s="303"/>
      <c r="R32" s="303"/>
      <c r="S32" s="304"/>
      <c r="T32" s="304"/>
      <c r="U32" s="304"/>
      <c r="V32" s="304"/>
      <c r="W32" s="304"/>
      <c r="X32" s="305"/>
    </row>
    <row r="33" spans="2:27" ht="17.649999999999999" customHeight="1">
      <c r="B33" s="74" t="s">
        <v>37</v>
      </c>
      <c r="C33" s="365">
        <f>IF(ISERROR($N$23/$N$24),0,$N$23/$N$24)</f>
        <v>0.81315152848031669</v>
      </c>
      <c r="D33" s="365">
        <f t="shared" si="3"/>
        <v>0</v>
      </c>
      <c r="E33" s="73">
        <f t="shared" si="2"/>
        <v>1</v>
      </c>
      <c r="F33" s="28"/>
      <c r="G33" s="28"/>
      <c r="H33" s="303"/>
      <c r="I33" s="303"/>
      <c r="J33" s="303"/>
      <c r="K33" s="303"/>
      <c r="L33" s="6"/>
      <c r="M33" s="5"/>
      <c r="N33" s="303"/>
      <c r="O33" s="303"/>
      <c r="P33" s="303"/>
      <c r="Q33" s="303"/>
      <c r="R33" s="303"/>
      <c r="S33" s="304"/>
      <c r="T33" s="304"/>
      <c r="U33" s="304"/>
      <c r="V33" s="304"/>
      <c r="W33" s="304"/>
      <c r="X33" s="305"/>
    </row>
    <row r="34" spans="2:27" ht="17.649999999999999" customHeight="1">
      <c r="B34" s="74" t="s">
        <v>38</v>
      </c>
      <c r="C34" s="366"/>
      <c r="D34" s="366"/>
      <c r="E34" s="73">
        <f t="shared" si="2"/>
        <v>1</v>
      </c>
      <c r="F34" s="28"/>
      <c r="G34" s="28"/>
      <c r="H34" s="303"/>
      <c r="I34" s="303"/>
      <c r="J34" s="303"/>
      <c r="K34" s="303"/>
      <c r="L34" s="6"/>
      <c r="M34" s="5"/>
      <c r="N34" s="303"/>
      <c r="O34" s="303"/>
      <c r="P34" s="303"/>
      <c r="Q34" s="303"/>
      <c r="R34" s="303"/>
      <c r="S34" s="304"/>
      <c r="T34" s="304"/>
      <c r="U34" s="304"/>
      <c r="V34" s="304"/>
      <c r="W34" s="304"/>
      <c r="X34" s="305"/>
    </row>
    <row r="35" spans="2:27" ht="17.649999999999999" customHeight="1">
      <c r="B35" s="74" t="s">
        <v>39</v>
      </c>
      <c r="C35" s="367"/>
      <c r="D35" s="367"/>
      <c r="E35" s="73">
        <f t="shared" si="2"/>
        <v>1</v>
      </c>
      <c r="F35" s="28"/>
      <c r="G35" s="28"/>
      <c r="H35" s="303"/>
      <c r="I35" s="303"/>
      <c r="J35" s="303"/>
      <c r="K35" s="303"/>
      <c r="L35" s="6"/>
      <c r="M35" s="5"/>
      <c r="N35" s="303"/>
      <c r="O35" s="303"/>
      <c r="P35" s="303"/>
      <c r="Q35" s="303"/>
      <c r="R35" s="303"/>
      <c r="S35" s="304"/>
      <c r="T35" s="304"/>
      <c r="U35" s="304"/>
      <c r="V35" s="304"/>
      <c r="W35" s="304"/>
      <c r="X35" s="305"/>
    </row>
    <row r="36" spans="2:27" ht="17.649999999999999" customHeight="1">
      <c r="B36" s="74" t="s">
        <v>40</v>
      </c>
      <c r="C36" s="365">
        <f>IF(ISERROR($T$23/$T$24),0,$T$23/$T$24)</f>
        <v>1.0270508027270728</v>
      </c>
      <c r="D36" s="365">
        <f t="shared" si="3"/>
        <v>0</v>
      </c>
      <c r="E36" s="73">
        <f t="shared" si="2"/>
        <v>1</v>
      </c>
      <c r="F36" s="28"/>
      <c r="G36" s="28"/>
      <c r="H36" s="303"/>
      <c r="I36" s="303"/>
      <c r="J36" s="303"/>
      <c r="K36" s="303"/>
      <c r="L36" s="6"/>
      <c r="M36" s="5"/>
      <c r="N36" s="303"/>
      <c r="O36" s="303"/>
      <c r="P36" s="303"/>
      <c r="Q36" s="303"/>
      <c r="R36" s="303"/>
      <c r="S36" s="304"/>
      <c r="T36" s="304"/>
      <c r="U36" s="304"/>
      <c r="V36" s="304"/>
      <c r="W36" s="304"/>
      <c r="X36" s="305"/>
    </row>
    <row r="37" spans="2:27" ht="17.649999999999999" customHeight="1">
      <c r="B37" s="74" t="s">
        <v>41</v>
      </c>
      <c r="C37" s="366"/>
      <c r="D37" s="366"/>
      <c r="E37" s="73">
        <f t="shared" si="2"/>
        <v>1</v>
      </c>
      <c r="F37" s="28"/>
      <c r="G37" s="28"/>
      <c r="H37" s="303"/>
      <c r="I37" s="303"/>
      <c r="J37" s="303"/>
      <c r="K37" s="303"/>
      <c r="L37" s="6"/>
      <c r="M37" s="5"/>
      <c r="N37" s="303"/>
      <c r="O37" s="303"/>
      <c r="P37" s="303"/>
      <c r="Q37" s="303"/>
      <c r="R37" s="303"/>
      <c r="S37" s="304"/>
      <c r="T37" s="304"/>
      <c r="U37" s="304"/>
      <c r="V37" s="304"/>
      <c r="W37" s="304"/>
      <c r="X37" s="305"/>
    </row>
    <row r="38" spans="2:27" ht="17.649999999999999" customHeight="1">
      <c r="B38" s="74" t="s">
        <v>42</v>
      </c>
      <c r="C38" s="367"/>
      <c r="D38" s="367"/>
      <c r="E38" s="73">
        <v>0</v>
      </c>
      <c r="F38" s="29"/>
      <c r="G38" s="29"/>
      <c r="H38" s="308"/>
      <c r="I38" s="308"/>
      <c r="J38" s="308"/>
      <c r="K38" s="308"/>
      <c r="L38" s="7"/>
      <c r="M38" s="8"/>
      <c r="N38" s="308"/>
      <c r="O38" s="308"/>
      <c r="P38" s="308"/>
      <c r="Q38" s="308"/>
      <c r="R38" s="308"/>
      <c r="S38" s="306"/>
      <c r="T38" s="306"/>
      <c r="U38" s="306"/>
      <c r="V38" s="306"/>
      <c r="W38" s="306"/>
      <c r="X38" s="307"/>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311" t="s">
        <v>50</v>
      </c>
      <c r="C40" s="312"/>
      <c r="D40" s="312"/>
      <c r="E40" s="312"/>
      <c r="F40" s="312"/>
      <c r="G40" s="312"/>
      <c r="H40" s="312"/>
      <c r="I40" s="312"/>
      <c r="J40" s="312"/>
      <c r="K40" s="312"/>
      <c r="L40" s="312"/>
      <c r="M40" s="312"/>
      <c r="N40" s="312"/>
      <c r="O40" s="312"/>
      <c r="P40" s="312"/>
      <c r="Q40" s="312"/>
      <c r="R40" s="312"/>
      <c r="S40" s="312"/>
      <c r="T40" s="312"/>
      <c r="U40" s="312"/>
      <c r="V40" s="312"/>
      <c r="W40" s="312"/>
      <c r="X40" s="313"/>
    </row>
    <row r="41" spans="2:27" ht="33" customHeight="1">
      <c r="B41" s="309"/>
      <c r="C41" s="309"/>
      <c r="D41" s="309"/>
      <c r="E41" s="309"/>
      <c r="F41" s="309"/>
      <c r="G41" s="309"/>
      <c r="H41" s="309"/>
      <c r="I41" s="309"/>
      <c r="J41" s="309"/>
      <c r="K41" s="309"/>
      <c r="L41" s="309"/>
      <c r="M41" s="309"/>
      <c r="N41" s="309"/>
      <c r="O41" s="309"/>
      <c r="P41" s="309"/>
      <c r="Q41" s="309"/>
      <c r="R41" s="309"/>
      <c r="S41" s="309"/>
      <c r="T41" s="309"/>
      <c r="U41" s="309"/>
      <c r="V41" s="309"/>
      <c r="W41" s="309"/>
      <c r="X41" s="309"/>
      <c r="Y41" s="54"/>
      <c r="Z41" s="55"/>
      <c r="AA41" s="55"/>
    </row>
    <row r="42" spans="2:27" ht="10.5" customHeight="1">
      <c r="B42" s="310"/>
      <c r="C42" s="299"/>
      <c r="D42" s="299"/>
      <c r="E42" s="299"/>
      <c r="F42" s="299"/>
      <c r="G42" s="299"/>
      <c r="H42" s="299"/>
      <c r="I42" s="299"/>
      <c r="J42" s="299"/>
      <c r="K42" s="299"/>
      <c r="L42" s="299"/>
      <c r="M42" s="299"/>
      <c r="N42" s="299"/>
      <c r="O42" s="299"/>
      <c r="P42" s="299"/>
      <c r="Q42" s="299"/>
      <c r="R42" s="299"/>
      <c r="S42" s="299"/>
      <c r="T42" s="299"/>
      <c r="U42" s="299"/>
      <c r="V42" s="299"/>
      <c r="W42" s="299"/>
      <c r="X42" s="302"/>
      <c r="Y42" s="56"/>
      <c r="Z42" s="57"/>
      <c r="AA42" s="58"/>
    </row>
    <row r="43" spans="2:27" ht="18" customHeight="1">
      <c r="B43" s="323" t="s">
        <v>43</v>
      </c>
      <c r="C43" s="324"/>
      <c r="D43" s="324"/>
      <c r="E43" s="324"/>
      <c r="F43" s="324"/>
      <c r="G43" s="324"/>
      <c r="H43" s="324"/>
      <c r="I43" s="324"/>
      <c r="J43" s="324"/>
      <c r="K43" s="324"/>
      <c r="L43" s="324"/>
      <c r="M43" s="324"/>
      <c r="N43" s="324"/>
      <c r="O43" s="324"/>
      <c r="P43" s="324"/>
      <c r="Q43" s="324"/>
      <c r="R43" s="324"/>
      <c r="S43" s="324"/>
      <c r="T43" s="324"/>
      <c r="U43" s="324"/>
      <c r="V43" s="324"/>
      <c r="W43" s="324"/>
      <c r="X43" s="325"/>
      <c r="Y43" s="56"/>
      <c r="Z43" s="57"/>
      <c r="AA43" s="58"/>
    </row>
    <row r="44" spans="2:27" ht="32.25" customHeight="1">
      <c r="B44" s="326"/>
      <c r="C44" s="327"/>
      <c r="D44" s="327"/>
      <c r="E44" s="327"/>
      <c r="F44" s="327"/>
      <c r="G44" s="327"/>
      <c r="H44" s="327"/>
      <c r="I44" s="327"/>
      <c r="J44" s="327"/>
      <c r="K44" s="327"/>
      <c r="L44" s="327"/>
      <c r="M44" s="327"/>
      <c r="N44" s="327"/>
      <c r="O44" s="327"/>
      <c r="P44" s="327"/>
      <c r="Q44" s="327"/>
      <c r="R44" s="327"/>
      <c r="S44" s="327"/>
      <c r="T44" s="327"/>
      <c r="U44" s="327"/>
      <c r="V44" s="327"/>
      <c r="W44" s="327"/>
      <c r="X44" s="328"/>
      <c r="Y44" s="56"/>
      <c r="Z44" s="57"/>
      <c r="AA44" s="58"/>
    </row>
    <row r="45" spans="2:27" ht="8.4499999999999993" customHeight="1">
      <c r="B45" s="30"/>
      <c r="C45" s="27"/>
      <c r="D45" s="27"/>
      <c r="E45" s="27"/>
      <c r="F45" s="27"/>
      <c r="G45" s="299"/>
      <c r="H45" s="299"/>
      <c r="I45" s="299"/>
      <c r="J45" s="299"/>
      <c r="K45" s="299"/>
      <c r="L45" s="299"/>
      <c r="M45" s="27"/>
      <c r="N45" s="27"/>
      <c r="O45" s="27"/>
      <c r="P45" s="27"/>
      <c r="Q45" s="27"/>
      <c r="R45" s="27"/>
      <c r="S45" s="27"/>
      <c r="T45" s="27"/>
      <c r="U45" s="27"/>
      <c r="V45" s="27"/>
      <c r="W45" s="27"/>
      <c r="X45" s="31"/>
      <c r="Y45" s="56"/>
      <c r="Z45" s="57"/>
      <c r="AA45" s="58"/>
    </row>
    <row r="46" spans="2:27" ht="12.75">
      <c r="B46" s="314" t="s">
        <v>44</v>
      </c>
      <c r="C46" s="315"/>
      <c r="D46" s="315"/>
      <c r="E46" s="315"/>
      <c r="F46" s="315"/>
      <c r="G46" s="315"/>
      <c r="H46" s="315"/>
      <c r="I46" s="28"/>
      <c r="J46" s="13" t="s">
        <v>45</v>
      </c>
      <c r="K46" s="28"/>
      <c r="L46" s="316"/>
      <c r="M46" s="317"/>
      <c r="N46" s="28"/>
      <c r="O46" s="5" t="s">
        <v>46</v>
      </c>
      <c r="P46" s="28"/>
      <c r="Q46" s="259"/>
      <c r="R46" s="260"/>
      <c r="S46" s="28"/>
      <c r="T46" s="28"/>
      <c r="U46" s="28"/>
      <c r="V46" s="28"/>
      <c r="W46" s="28"/>
      <c r="X46" s="33"/>
      <c r="Y46" s="56"/>
      <c r="Z46" s="57"/>
      <c r="AA46" s="58"/>
    </row>
    <row r="47" spans="2:27" ht="8.4499999999999993" customHeight="1">
      <c r="B47" s="34"/>
      <c r="C47" s="28"/>
      <c r="D47" s="28"/>
      <c r="E47" s="28"/>
      <c r="F47" s="28"/>
      <c r="G47" s="28"/>
      <c r="H47" s="28"/>
      <c r="I47" s="318"/>
      <c r="J47" s="318"/>
      <c r="K47" s="318"/>
      <c r="L47" s="318"/>
      <c r="M47" s="318"/>
      <c r="N47" s="318"/>
      <c r="O47" s="318"/>
      <c r="P47" s="318"/>
      <c r="Q47" s="318"/>
      <c r="R47" s="318"/>
      <c r="S47" s="318"/>
      <c r="T47" s="318"/>
      <c r="U47" s="318"/>
      <c r="V47" s="318"/>
      <c r="W47" s="318"/>
      <c r="X47" s="319"/>
      <c r="Y47" s="56"/>
      <c r="Z47" s="57"/>
      <c r="AA47" s="58"/>
    </row>
    <row r="48" spans="2:27" ht="35.25" customHeight="1">
      <c r="B48" s="320" t="s">
        <v>57</v>
      </c>
      <c r="C48" s="321"/>
      <c r="D48" s="321"/>
      <c r="E48" s="321"/>
      <c r="F48" s="321"/>
      <c r="G48" s="321"/>
      <c r="H48" s="321"/>
      <c r="I48" s="321"/>
      <c r="J48" s="321"/>
      <c r="K48" s="321"/>
      <c r="L48" s="321"/>
      <c r="M48" s="321"/>
      <c r="N48" s="321"/>
      <c r="O48" s="321"/>
      <c r="P48" s="321"/>
      <c r="Q48" s="321"/>
      <c r="R48" s="321"/>
      <c r="S48" s="321"/>
      <c r="T48" s="321"/>
      <c r="U48" s="321"/>
      <c r="V48" s="321"/>
      <c r="W48" s="321"/>
      <c r="X48" s="322"/>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303"/>
      <c r="H50" s="303"/>
      <c r="I50" s="303"/>
      <c r="J50" s="303"/>
      <c r="K50" s="303"/>
      <c r="L50" s="303"/>
      <c r="M50" s="303"/>
      <c r="N50" s="303"/>
      <c r="O50" s="303"/>
      <c r="P50" s="303"/>
      <c r="Q50" s="303"/>
      <c r="R50" s="303"/>
      <c r="S50" s="303"/>
      <c r="T50" s="303"/>
      <c r="U50" s="303"/>
      <c r="V50" s="303"/>
      <c r="W50" s="303"/>
      <c r="X50" s="303"/>
      <c r="Y50" s="56"/>
      <c r="Z50" s="57"/>
      <c r="AA50" s="58"/>
    </row>
  </sheetData>
  <sheetProtection selectLockedCells="1" selectUnlockedCells="1"/>
  <mergeCells count="221">
    <mergeCell ref="AR7:AR10"/>
    <mergeCell ref="AR11:AR14"/>
    <mergeCell ref="AR15:AR18"/>
    <mergeCell ref="AR19:AR22"/>
    <mergeCell ref="B46:H46"/>
    <mergeCell ref="L46:M46"/>
    <mergeCell ref="Q46:R46"/>
    <mergeCell ref="I47:X47"/>
    <mergeCell ref="B48:X48"/>
    <mergeCell ref="H36:I36"/>
    <mergeCell ref="J36:K36"/>
    <mergeCell ref="N36:O36"/>
    <mergeCell ref="P36:R36"/>
    <mergeCell ref="H37:I37"/>
    <mergeCell ref="J37:K37"/>
    <mergeCell ref="N37:O37"/>
    <mergeCell ref="P37:R37"/>
    <mergeCell ref="H34:I34"/>
    <mergeCell ref="J34:K34"/>
    <mergeCell ref="N34:O34"/>
    <mergeCell ref="P34:R34"/>
    <mergeCell ref="H35:I35"/>
    <mergeCell ref="J35:K35"/>
    <mergeCell ref="N35:O35"/>
    <mergeCell ref="H32:I32"/>
    <mergeCell ref="J32:K32"/>
    <mergeCell ref="N32:O32"/>
    <mergeCell ref="P32:R32"/>
    <mergeCell ref="H33:I33"/>
    <mergeCell ref="J33:K33"/>
    <mergeCell ref="N33:O33"/>
    <mergeCell ref="P33:R33"/>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C36:C38"/>
    <mergeCell ref="D36:D38"/>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P35:R35"/>
    <mergeCell ref="D23:F23"/>
    <mergeCell ref="G23:M23"/>
    <mergeCell ref="N23:S23"/>
    <mergeCell ref="T23:X23"/>
    <mergeCell ref="D24:F24"/>
    <mergeCell ref="G24:M24"/>
    <mergeCell ref="N24:S24"/>
    <mergeCell ref="T24:X24"/>
    <mergeCell ref="B25:X25"/>
    <mergeCell ref="AI22:AK22"/>
    <mergeCell ref="AL22:AO22"/>
    <mergeCell ref="AP22:AQ22"/>
    <mergeCell ref="B21:X21"/>
    <mergeCell ref="AD21:AH21"/>
    <mergeCell ref="AI21:AK21"/>
    <mergeCell ref="AL21:AO21"/>
    <mergeCell ref="AP21:AQ21"/>
    <mergeCell ref="B22:C22"/>
    <mergeCell ref="G22:I22"/>
    <mergeCell ref="K22:M22"/>
    <mergeCell ref="O22:P22"/>
    <mergeCell ref="Q22:S22"/>
    <mergeCell ref="AL16:AO16"/>
    <mergeCell ref="AP19:AQ19"/>
    <mergeCell ref="B20:L20"/>
    <mergeCell ref="M20:X20"/>
    <mergeCell ref="AD20:AH20"/>
    <mergeCell ref="AI20:AK20"/>
    <mergeCell ref="AL20:AO20"/>
    <mergeCell ref="AP20:AQ20"/>
    <mergeCell ref="AD18:AH18"/>
    <mergeCell ref="AI18:AK18"/>
    <mergeCell ref="AL18:AO18"/>
    <mergeCell ref="AP18:AQ18"/>
    <mergeCell ref="B19:L19"/>
    <mergeCell ref="M19:X19"/>
    <mergeCell ref="AB19:AC22"/>
    <mergeCell ref="AD19:AH19"/>
    <mergeCell ref="AI19:AK19"/>
    <mergeCell ref="AL19:AO19"/>
    <mergeCell ref="C18:D18"/>
    <mergeCell ref="E18:F18"/>
    <mergeCell ref="G18:L18"/>
    <mergeCell ref="M18:Q18"/>
    <mergeCell ref="R18:U18"/>
    <mergeCell ref="V18:X18"/>
    <mergeCell ref="AI14:AK14"/>
    <mergeCell ref="AL14:AO14"/>
    <mergeCell ref="AP14:AQ14"/>
    <mergeCell ref="B15:X15"/>
    <mergeCell ref="AB15:AC18"/>
    <mergeCell ref="AD15:AH15"/>
    <mergeCell ref="AI15:AK15"/>
    <mergeCell ref="AL15:AO15"/>
    <mergeCell ref="AP15:AQ15"/>
    <mergeCell ref="B16:B17"/>
    <mergeCell ref="C16:D17"/>
    <mergeCell ref="AP16:AQ16"/>
    <mergeCell ref="M17:Q17"/>
    <mergeCell ref="R17:U17"/>
    <mergeCell ref="V17:X17"/>
    <mergeCell ref="AD17:AH17"/>
    <mergeCell ref="AI17:AK17"/>
    <mergeCell ref="AL17:AO17"/>
    <mergeCell ref="AP17:AQ17"/>
    <mergeCell ref="E16:F17"/>
    <mergeCell ref="G16:L17"/>
    <mergeCell ref="M16:X16"/>
    <mergeCell ref="AD16:AH16"/>
    <mergeCell ref="AI16:AK16"/>
    <mergeCell ref="AI11:AK11"/>
    <mergeCell ref="AL11:AO11"/>
    <mergeCell ref="AP11:AQ11"/>
    <mergeCell ref="B12:F13"/>
    <mergeCell ref="G12:J13"/>
    <mergeCell ref="K12:N13"/>
    <mergeCell ref="O12:X12"/>
    <mergeCell ref="AD12:AH12"/>
    <mergeCell ref="AI12:AK12"/>
    <mergeCell ref="AL12:AO12"/>
    <mergeCell ref="AP12:AQ12"/>
    <mergeCell ref="O13:R13"/>
    <mergeCell ref="S13:U13"/>
    <mergeCell ref="V13:X13"/>
    <mergeCell ref="AD13:AH13"/>
    <mergeCell ref="AI13:AK13"/>
    <mergeCell ref="AL13:AO13"/>
    <mergeCell ref="AP13:AQ13"/>
    <mergeCell ref="AP7:AQ7"/>
    <mergeCell ref="AD8:AH8"/>
    <mergeCell ref="AI8:AK8"/>
    <mergeCell ref="AL8:AO8"/>
    <mergeCell ref="AP8:AQ8"/>
    <mergeCell ref="B9:X9"/>
    <mergeCell ref="AD9:AH9"/>
    <mergeCell ref="AI9:AK9"/>
    <mergeCell ref="AL9:AO9"/>
    <mergeCell ref="AP9:AQ9"/>
    <mergeCell ref="B7:F8"/>
    <mergeCell ref="G7:X8"/>
    <mergeCell ref="AB7:AC10"/>
    <mergeCell ref="AD7:AH7"/>
    <mergeCell ref="AI7:AK7"/>
    <mergeCell ref="AL7:AO7"/>
    <mergeCell ref="B10:X10"/>
    <mergeCell ref="AD10:AH10"/>
    <mergeCell ref="AI10:AK10"/>
    <mergeCell ref="AL10:AO10"/>
    <mergeCell ref="AP10:AQ10"/>
    <mergeCell ref="AI5:AK6"/>
    <mergeCell ref="AL5:AO6"/>
    <mergeCell ref="AP5:AQ6"/>
    <mergeCell ref="B6:X6"/>
    <mergeCell ref="B1:T1"/>
    <mergeCell ref="U1:X4"/>
    <mergeCell ref="B2:T4"/>
    <mergeCell ref="C5:D5"/>
    <mergeCell ref="E5:G5"/>
    <mergeCell ref="H5:J5"/>
    <mergeCell ref="K5:N5"/>
    <mergeCell ref="O5:R5"/>
    <mergeCell ref="S5:V5"/>
    <mergeCell ref="AB3:AR4"/>
    <mergeCell ref="AR5:AR6"/>
    <mergeCell ref="AB1:AR1"/>
    <mergeCell ref="C27:C29"/>
    <mergeCell ref="D27:D29"/>
    <mergeCell ref="C30:C32"/>
    <mergeCell ref="D30:D32"/>
    <mergeCell ref="C33:C35"/>
    <mergeCell ref="D33:D35"/>
    <mergeCell ref="W5:X5"/>
    <mergeCell ref="AB5:AC6"/>
    <mergeCell ref="AD5:AH6"/>
    <mergeCell ref="B11:X11"/>
    <mergeCell ref="AB11:AC14"/>
    <mergeCell ref="AD11:AH11"/>
    <mergeCell ref="B14:F14"/>
    <mergeCell ref="G14:J14"/>
    <mergeCell ref="K14:N14"/>
    <mergeCell ref="O14:R14"/>
    <mergeCell ref="S14:U14"/>
    <mergeCell ref="V14:X14"/>
    <mergeCell ref="AD14:AH14"/>
    <mergeCell ref="T22:U22"/>
    <mergeCell ref="V22:W22"/>
    <mergeCell ref="AD22:AH22"/>
    <mergeCell ref="B24:C24"/>
    <mergeCell ref="B23:C23"/>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Hoja1!$A$3:$A$24</xm:f>
          </x14:formula1>
          <xm:sqref>G7:X8</xm:sqref>
        </x14:dataValidation>
        <x14:dataValidation type="list" allowBlank="1" showInputMessage="1" showErrorMessage="1">
          <x14:formula1>
            <xm:f>Hoja1!$F$3:$F$8</xm:f>
          </x14:formula1>
          <xm:sqref>C18:D18</xm:sqref>
        </x14:dataValidation>
        <x14:dataValidation type="list" allowBlank="1" showInputMessage="1" showErrorMessage="1">
          <x14:formula1>
            <xm:f>Hoja1!$D$3:$D$13</xm:f>
          </x14:formula1>
          <xm:sqref>G14:J14</xm:sqref>
        </x14:dataValidation>
      </x14:dataValidations>
    </ext>
  </extLs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3">
    <tabColor theme="8"/>
    <pageSetUpPr fitToPage="1"/>
  </sheetPr>
  <dimension ref="B1:AW50"/>
  <sheetViews>
    <sheetView zoomScale="80" zoomScaleNormal="80" zoomScaleSheetLayoutView="100" workbookViewId="0">
      <selection activeCell="H5" sqref="H5:J5"/>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34" width="4.625" style="46"/>
    <col min="35" max="37" width="5.875" style="46" customWidth="1"/>
    <col min="38" max="40" width="4.625" style="46"/>
    <col min="41" max="41" width="4.625" style="46" customWidth="1"/>
    <col min="42" max="43" width="4.625" style="46"/>
    <col min="44" max="44" width="9.125" style="23" customWidth="1"/>
    <col min="45" max="47" width="4.625" style="23"/>
    <col min="48" max="48" width="18.875" style="23" customWidth="1"/>
    <col min="49" max="49" width="14.75" style="123" customWidth="1"/>
    <col min="50" max="16384" width="4.625" style="23"/>
  </cols>
  <sheetData>
    <row r="1" spans="2:49" ht="20.25" customHeight="1">
      <c r="B1" s="344" t="s">
        <v>72</v>
      </c>
      <c r="C1" s="345"/>
      <c r="D1" s="345"/>
      <c r="E1" s="345"/>
      <c r="F1" s="345"/>
      <c r="G1" s="345"/>
      <c r="H1" s="345"/>
      <c r="I1" s="345"/>
      <c r="J1" s="345"/>
      <c r="K1" s="345"/>
      <c r="L1" s="345"/>
      <c r="M1" s="345"/>
      <c r="N1" s="345"/>
      <c r="O1" s="345"/>
      <c r="P1" s="345"/>
      <c r="Q1" s="345"/>
      <c r="R1" s="345"/>
      <c r="S1" s="345"/>
      <c r="T1" s="346"/>
      <c r="U1" s="356"/>
      <c r="V1" s="357"/>
      <c r="W1" s="357"/>
      <c r="X1" s="358"/>
      <c r="AB1" s="383" t="s">
        <v>374</v>
      </c>
      <c r="AC1" s="383"/>
      <c r="AD1" s="383"/>
      <c r="AE1" s="383"/>
      <c r="AF1" s="383"/>
      <c r="AG1" s="383"/>
      <c r="AH1" s="383"/>
      <c r="AI1" s="383"/>
      <c r="AJ1" s="383"/>
      <c r="AK1" s="383"/>
      <c r="AL1" s="383"/>
      <c r="AM1" s="383"/>
      <c r="AN1" s="383"/>
      <c r="AO1" s="383"/>
      <c r="AP1" s="383"/>
      <c r="AQ1" s="383"/>
      <c r="AR1" s="383"/>
    </row>
    <row r="2" spans="2:49" ht="13.5" customHeight="1">
      <c r="B2" s="347" t="s">
        <v>75</v>
      </c>
      <c r="C2" s="348"/>
      <c r="D2" s="348"/>
      <c r="E2" s="348"/>
      <c r="F2" s="348"/>
      <c r="G2" s="348"/>
      <c r="H2" s="348"/>
      <c r="I2" s="348"/>
      <c r="J2" s="348"/>
      <c r="K2" s="348"/>
      <c r="L2" s="348"/>
      <c r="M2" s="348"/>
      <c r="N2" s="348"/>
      <c r="O2" s="348"/>
      <c r="P2" s="348"/>
      <c r="Q2" s="348"/>
      <c r="R2" s="348"/>
      <c r="S2" s="348"/>
      <c r="T2" s="349"/>
      <c r="U2" s="359"/>
      <c r="V2" s="360"/>
      <c r="W2" s="360"/>
      <c r="X2" s="361"/>
    </row>
    <row r="3" spans="2:49" ht="13.5" customHeight="1">
      <c r="B3" s="350"/>
      <c r="C3" s="351"/>
      <c r="D3" s="351"/>
      <c r="E3" s="351"/>
      <c r="F3" s="351"/>
      <c r="G3" s="351"/>
      <c r="H3" s="351"/>
      <c r="I3" s="351"/>
      <c r="J3" s="351"/>
      <c r="K3" s="351"/>
      <c r="L3" s="351"/>
      <c r="M3" s="351"/>
      <c r="N3" s="351"/>
      <c r="O3" s="351"/>
      <c r="P3" s="351"/>
      <c r="Q3" s="351"/>
      <c r="R3" s="351"/>
      <c r="S3" s="351"/>
      <c r="T3" s="352"/>
      <c r="U3" s="359"/>
      <c r="V3" s="360"/>
      <c r="W3" s="360"/>
      <c r="X3" s="361"/>
      <c r="AB3" s="372" t="s">
        <v>443</v>
      </c>
      <c r="AC3" s="372"/>
      <c r="AD3" s="372"/>
      <c r="AE3" s="372"/>
      <c r="AF3" s="372"/>
      <c r="AG3" s="372"/>
      <c r="AH3" s="372"/>
      <c r="AI3" s="372"/>
      <c r="AJ3" s="372"/>
      <c r="AK3" s="372"/>
      <c r="AL3" s="372"/>
      <c r="AM3" s="372"/>
      <c r="AN3" s="372"/>
      <c r="AO3" s="372"/>
      <c r="AP3" s="372"/>
      <c r="AQ3" s="372"/>
      <c r="AR3" s="372"/>
    </row>
    <row r="4" spans="2:49" ht="13.5" customHeight="1">
      <c r="B4" s="353"/>
      <c r="C4" s="354"/>
      <c r="D4" s="354"/>
      <c r="E4" s="354"/>
      <c r="F4" s="354"/>
      <c r="G4" s="354"/>
      <c r="H4" s="354"/>
      <c r="I4" s="354"/>
      <c r="J4" s="354"/>
      <c r="K4" s="354"/>
      <c r="L4" s="354"/>
      <c r="M4" s="354"/>
      <c r="N4" s="354"/>
      <c r="O4" s="354"/>
      <c r="P4" s="354"/>
      <c r="Q4" s="354"/>
      <c r="R4" s="354"/>
      <c r="S4" s="354"/>
      <c r="T4" s="355"/>
      <c r="U4" s="362"/>
      <c r="V4" s="363"/>
      <c r="W4" s="363"/>
      <c r="X4" s="364"/>
      <c r="AB4" s="372"/>
      <c r="AC4" s="372"/>
      <c r="AD4" s="372"/>
      <c r="AE4" s="372"/>
      <c r="AF4" s="372"/>
      <c r="AG4" s="372"/>
      <c r="AH4" s="372"/>
      <c r="AI4" s="372"/>
      <c r="AJ4" s="372"/>
      <c r="AK4" s="372"/>
      <c r="AL4" s="372"/>
      <c r="AM4" s="372"/>
      <c r="AN4" s="372"/>
      <c r="AO4" s="372"/>
      <c r="AP4" s="372"/>
      <c r="AQ4" s="372"/>
      <c r="AR4" s="372"/>
    </row>
    <row r="5" spans="2:49" s="41" customFormat="1" ht="14.25" customHeight="1">
      <c r="B5" s="42" t="s">
        <v>0</v>
      </c>
      <c r="C5" s="336" t="s">
        <v>444</v>
      </c>
      <c r="D5" s="336"/>
      <c r="E5" s="337" t="s">
        <v>1</v>
      </c>
      <c r="F5" s="337"/>
      <c r="G5" s="337"/>
      <c r="H5" s="338" t="s">
        <v>441</v>
      </c>
      <c r="I5" s="338"/>
      <c r="J5" s="338"/>
      <c r="K5" s="337" t="s">
        <v>2</v>
      </c>
      <c r="L5" s="337"/>
      <c r="M5" s="337"/>
      <c r="N5" s="337"/>
      <c r="O5" s="336" t="s">
        <v>442</v>
      </c>
      <c r="P5" s="336"/>
      <c r="Q5" s="336"/>
      <c r="R5" s="336"/>
      <c r="S5" s="339" t="s">
        <v>3</v>
      </c>
      <c r="T5" s="340"/>
      <c r="U5" s="340"/>
      <c r="V5" s="341"/>
      <c r="W5" s="342" t="s">
        <v>120</v>
      </c>
      <c r="X5" s="343"/>
      <c r="Y5" s="47"/>
      <c r="Z5" s="48"/>
      <c r="AA5" s="48"/>
      <c r="AB5" s="380" t="s">
        <v>143</v>
      </c>
      <c r="AC5" s="380"/>
      <c r="AD5" s="380" t="s">
        <v>144</v>
      </c>
      <c r="AE5" s="380"/>
      <c r="AF5" s="380"/>
      <c r="AG5" s="380"/>
      <c r="AH5" s="380"/>
      <c r="AI5" s="380" t="s">
        <v>145</v>
      </c>
      <c r="AJ5" s="380"/>
      <c r="AK5" s="380"/>
      <c r="AL5" s="380" t="s">
        <v>146</v>
      </c>
      <c r="AM5" s="380"/>
      <c r="AN5" s="380"/>
      <c r="AO5" s="380"/>
      <c r="AP5" s="372" t="s">
        <v>149</v>
      </c>
      <c r="AQ5" s="372"/>
      <c r="AR5" s="373" t="s">
        <v>150</v>
      </c>
      <c r="AW5" s="123"/>
    </row>
    <row r="6" spans="2:49" ht="9" customHeight="1">
      <c r="B6" s="275"/>
      <c r="C6" s="275"/>
      <c r="D6" s="275"/>
      <c r="E6" s="275"/>
      <c r="F6" s="275"/>
      <c r="G6" s="275"/>
      <c r="H6" s="275"/>
      <c r="I6" s="275"/>
      <c r="J6" s="275"/>
      <c r="K6" s="275"/>
      <c r="L6" s="275"/>
      <c r="M6" s="275"/>
      <c r="N6" s="275"/>
      <c r="O6" s="275"/>
      <c r="P6" s="275"/>
      <c r="Q6" s="275"/>
      <c r="R6" s="275"/>
      <c r="S6" s="275"/>
      <c r="T6" s="275"/>
      <c r="U6" s="275"/>
      <c r="V6" s="275"/>
      <c r="W6" s="275"/>
      <c r="X6" s="275"/>
      <c r="AB6" s="380"/>
      <c r="AC6" s="380"/>
      <c r="AD6" s="380"/>
      <c r="AE6" s="380"/>
      <c r="AF6" s="380"/>
      <c r="AG6" s="380"/>
      <c r="AH6" s="380"/>
      <c r="AI6" s="380"/>
      <c r="AJ6" s="380"/>
      <c r="AK6" s="380"/>
      <c r="AL6" s="380"/>
      <c r="AM6" s="380"/>
      <c r="AN6" s="380"/>
      <c r="AO6" s="380"/>
      <c r="AP6" s="372"/>
      <c r="AQ6" s="372"/>
      <c r="AR6" s="373"/>
    </row>
    <row r="7" spans="2:49" ht="14.25" customHeight="1">
      <c r="B7" s="287" t="s">
        <v>76</v>
      </c>
      <c r="C7" s="288"/>
      <c r="D7" s="288"/>
      <c r="E7" s="288"/>
      <c r="F7" s="289"/>
      <c r="G7" s="293" t="s">
        <v>85</v>
      </c>
      <c r="H7" s="294"/>
      <c r="I7" s="294"/>
      <c r="J7" s="294"/>
      <c r="K7" s="294"/>
      <c r="L7" s="294"/>
      <c r="M7" s="294"/>
      <c r="N7" s="294"/>
      <c r="O7" s="294"/>
      <c r="P7" s="294"/>
      <c r="Q7" s="294"/>
      <c r="R7" s="294"/>
      <c r="S7" s="294"/>
      <c r="T7" s="294"/>
      <c r="U7" s="294"/>
      <c r="V7" s="294"/>
      <c r="W7" s="294"/>
      <c r="X7" s="295"/>
      <c r="AB7" s="375">
        <v>2029</v>
      </c>
      <c r="AC7" s="375"/>
      <c r="AD7" s="376" t="s">
        <v>445</v>
      </c>
      <c r="AE7" s="376"/>
      <c r="AF7" s="376"/>
      <c r="AG7" s="376"/>
      <c r="AH7" s="376"/>
      <c r="AI7" s="572" t="e">
        <f>+'[8]2029-2025'!$I$64</f>
        <v>#REF!</v>
      </c>
      <c r="AJ7" s="573"/>
      <c r="AK7" s="574"/>
      <c r="AL7" s="572" t="e">
        <f>+AI7</f>
        <v>#REF!</v>
      </c>
      <c r="AM7" s="573"/>
      <c r="AN7" s="573"/>
      <c r="AO7" s="574"/>
      <c r="AP7" s="393" t="e">
        <f t="shared" ref="AP7" si="0">AL7/AI7</f>
        <v>#REF!</v>
      </c>
      <c r="AQ7" s="394"/>
      <c r="AR7" s="384" t="e">
        <f>+AP7</f>
        <v>#REF!</v>
      </c>
    </row>
    <row r="8" spans="2:49" ht="14.25" customHeight="1">
      <c r="B8" s="290"/>
      <c r="C8" s="291"/>
      <c r="D8" s="291"/>
      <c r="E8" s="291"/>
      <c r="F8" s="292"/>
      <c r="G8" s="296"/>
      <c r="H8" s="297"/>
      <c r="I8" s="297"/>
      <c r="J8" s="297"/>
      <c r="K8" s="297"/>
      <c r="L8" s="297"/>
      <c r="M8" s="297"/>
      <c r="N8" s="297"/>
      <c r="O8" s="297"/>
      <c r="P8" s="297"/>
      <c r="Q8" s="297"/>
      <c r="R8" s="297"/>
      <c r="S8" s="297"/>
      <c r="T8" s="297"/>
      <c r="U8" s="297"/>
      <c r="V8" s="297"/>
      <c r="W8" s="297"/>
      <c r="X8" s="298"/>
      <c r="AB8" s="375"/>
      <c r="AC8" s="375"/>
      <c r="AD8" s="376" t="s">
        <v>128</v>
      </c>
      <c r="AE8" s="376"/>
      <c r="AF8" s="376"/>
      <c r="AG8" s="376"/>
      <c r="AH8" s="376"/>
      <c r="AI8" s="575"/>
      <c r="AJ8" s="576"/>
      <c r="AK8" s="577"/>
      <c r="AL8" s="575"/>
      <c r="AM8" s="576"/>
      <c r="AN8" s="576"/>
      <c r="AO8" s="577"/>
      <c r="AP8" s="395"/>
      <c r="AQ8" s="396"/>
      <c r="AR8" s="384"/>
    </row>
    <row r="9" spans="2:49" ht="19.149999999999999" customHeight="1">
      <c r="B9" s="281" t="s">
        <v>49</v>
      </c>
      <c r="C9" s="282"/>
      <c r="D9" s="282"/>
      <c r="E9" s="282"/>
      <c r="F9" s="282"/>
      <c r="G9" s="282"/>
      <c r="H9" s="282"/>
      <c r="I9" s="282"/>
      <c r="J9" s="282"/>
      <c r="K9" s="282"/>
      <c r="L9" s="282"/>
      <c r="M9" s="282"/>
      <c r="N9" s="282"/>
      <c r="O9" s="282"/>
      <c r="P9" s="282"/>
      <c r="Q9" s="282"/>
      <c r="R9" s="282"/>
      <c r="S9" s="282"/>
      <c r="T9" s="282"/>
      <c r="U9" s="282"/>
      <c r="V9" s="282"/>
      <c r="W9" s="282"/>
      <c r="X9" s="283"/>
      <c r="AB9" s="375"/>
      <c r="AC9" s="375"/>
      <c r="AD9" s="376" t="s">
        <v>129</v>
      </c>
      <c r="AE9" s="376"/>
      <c r="AF9" s="376"/>
      <c r="AG9" s="376"/>
      <c r="AH9" s="376"/>
      <c r="AI9" s="575"/>
      <c r="AJ9" s="576"/>
      <c r="AK9" s="577"/>
      <c r="AL9" s="575"/>
      <c r="AM9" s="576"/>
      <c r="AN9" s="576"/>
      <c r="AO9" s="577"/>
      <c r="AP9" s="395"/>
      <c r="AQ9" s="396"/>
      <c r="AR9" s="384"/>
    </row>
    <row r="10" spans="2:49" ht="15" customHeight="1">
      <c r="B10" s="268" t="s">
        <v>4</v>
      </c>
      <c r="C10" s="269"/>
      <c r="D10" s="269"/>
      <c r="E10" s="269"/>
      <c r="F10" s="269"/>
      <c r="G10" s="269"/>
      <c r="H10" s="269"/>
      <c r="I10" s="269"/>
      <c r="J10" s="269"/>
      <c r="K10" s="269"/>
      <c r="L10" s="269"/>
      <c r="M10" s="269"/>
      <c r="N10" s="269"/>
      <c r="O10" s="269"/>
      <c r="P10" s="269"/>
      <c r="Q10" s="269"/>
      <c r="R10" s="269"/>
      <c r="S10" s="269"/>
      <c r="T10" s="269"/>
      <c r="U10" s="269"/>
      <c r="V10" s="269"/>
      <c r="W10" s="269"/>
      <c r="X10" s="269"/>
      <c r="AB10" s="375"/>
      <c r="AC10" s="375"/>
      <c r="AD10" s="376" t="s">
        <v>130</v>
      </c>
      <c r="AE10" s="376"/>
      <c r="AF10" s="376"/>
      <c r="AG10" s="376"/>
      <c r="AH10" s="376"/>
      <c r="AI10" s="578"/>
      <c r="AJ10" s="579"/>
      <c r="AK10" s="580"/>
      <c r="AL10" s="578"/>
      <c r="AM10" s="579"/>
      <c r="AN10" s="579"/>
      <c r="AO10" s="580"/>
      <c r="AP10" s="397"/>
      <c r="AQ10" s="398"/>
      <c r="AR10" s="384"/>
    </row>
    <row r="11" spans="2:49" ht="38.25" customHeight="1">
      <c r="B11" s="280" t="s">
        <v>294</v>
      </c>
      <c r="C11" s="280"/>
      <c r="D11" s="280"/>
      <c r="E11" s="280"/>
      <c r="F11" s="280"/>
      <c r="G11" s="280"/>
      <c r="H11" s="280"/>
      <c r="I11" s="280"/>
      <c r="J11" s="280"/>
      <c r="K11" s="280"/>
      <c r="L11" s="280"/>
      <c r="M11" s="280"/>
      <c r="N11" s="280"/>
      <c r="O11" s="280"/>
      <c r="P11" s="280"/>
      <c r="Q11" s="280"/>
      <c r="R11" s="280"/>
      <c r="S11" s="280"/>
      <c r="T11" s="280"/>
      <c r="U11" s="280"/>
      <c r="V11" s="280"/>
      <c r="W11" s="280"/>
      <c r="X11" s="280"/>
      <c r="AB11" s="374">
        <v>2020</v>
      </c>
      <c r="AC11" s="374"/>
      <c r="AD11" s="377" t="s">
        <v>131</v>
      </c>
      <c r="AE11" s="377"/>
      <c r="AF11" s="377"/>
      <c r="AG11" s="377"/>
      <c r="AH11" s="377"/>
      <c r="AI11" s="581">
        <f>+'[3]F11  PLAN DE INVERSIÓN Y EJE...'!$J$11</f>
        <v>9265000000</v>
      </c>
      <c r="AJ11" s="582"/>
      <c r="AK11" s="583"/>
      <c r="AL11" s="581">
        <f>+'[3]F11  PLAN DE INVERSIÓN Y EJE...'!$O$11</f>
        <v>8431029107.6499996</v>
      </c>
      <c r="AM11" s="582"/>
      <c r="AN11" s="582"/>
      <c r="AO11" s="583"/>
      <c r="AP11" s="590">
        <f>AL11/AI11</f>
        <v>0.90998695171613597</v>
      </c>
      <c r="AQ11" s="591"/>
      <c r="AR11" s="607">
        <f>+AP11</f>
        <v>0.90998695171613597</v>
      </c>
    </row>
    <row r="12" spans="2:49" ht="12.75">
      <c r="B12" s="262" t="s">
        <v>56</v>
      </c>
      <c r="C12" s="263"/>
      <c r="D12" s="263"/>
      <c r="E12" s="263"/>
      <c r="F12" s="264"/>
      <c r="G12" s="262" t="s">
        <v>48</v>
      </c>
      <c r="H12" s="263"/>
      <c r="I12" s="263"/>
      <c r="J12" s="264"/>
      <c r="K12" s="262" t="s">
        <v>5</v>
      </c>
      <c r="L12" s="263"/>
      <c r="M12" s="263"/>
      <c r="N12" s="264"/>
      <c r="O12" s="268" t="s">
        <v>6</v>
      </c>
      <c r="P12" s="269"/>
      <c r="Q12" s="269"/>
      <c r="R12" s="269"/>
      <c r="S12" s="269"/>
      <c r="T12" s="269"/>
      <c r="U12" s="269"/>
      <c r="V12" s="269"/>
      <c r="W12" s="269"/>
      <c r="X12" s="270"/>
      <c r="Y12" s="49"/>
      <c r="Z12" s="50"/>
      <c r="AA12" s="50"/>
      <c r="AB12" s="374"/>
      <c r="AC12" s="374"/>
      <c r="AD12" s="377" t="s">
        <v>132</v>
      </c>
      <c r="AE12" s="377"/>
      <c r="AF12" s="377"/>
      <c r="AG12" s="377"/>
      <c r="AH12" s="377"/>
      <c r="AI12" s="584"/>
      <c r="AJ12" s="585"/>
      <c r="AK12" s="586"/>
      <c r="AL12" s="584"/>
      <c r="AM12" s="585"/>
      <c r="AN12" s="585"/>
      <c r="AO12" s="586"/>
      <c r="AP12" s="592"/>
      <c r="AQ12" s="593"/>
      <c r="AR12" s="607"/>
    </row>
    <row r="13" spans="2:49" ht="25.5" customHeight="1">
      <c r="B13" s="265"/>
      <c r="C13" s="266"/>
      <c r="D13" s="266"/>
      <c r="E13" s="266"/>
      <c r="F13" s="267"/>
      <c r="G13" s="265"/>
      <c r="H13" s="266"/>
      <c r="I13" s="266"/>
      <c r="J13" s="267"/>
      <c r="K13" s="265"/>
      <c r="L13" s="266"/>
      <c r="M13" s="266"/>
      <c r="N13" s="267"/>
      <c r="O13" s="268" t="s">
        <v>55</v>
      </c>
      <c r="P13" s="269"/>
      <c r="Q13" s="269"/>
      <c r="R13" s="270"/>
      <c r="S13" s="268" t="s">
        <v>54</v>
      </c>
      <c r="T13" s="269"/>
      <c r="U13" s="270"/>
      <c r="V13" s="268" t="s">
        <v>53</v>
      </c>
      <c r="W13" s="269"/>
      <c r="X13" s="270"/>
      <c r="Y13" s="49"/>
      <c r="Z13" s="50"/>
      <c r="AA13" s="50"/>
      <c r="AB13" s="374"/>
      <c r="AC13" s="374"/>
      <c r="AD13" s="377" t="s">
        <v>133</v>
      </c>
      <c r="AE13" s="377"/>
      <c r="AF13" s="377"/>
      <c r="AG13" s="377"/>
      <c r="AH13" s="377"/>
      <c r="AI13" s="584"/>
      <c r="AJ13" s="585"/>
      <c r="AK13" s="586"/>
      <c r="AL13" s="584"/>
      <c r="AM13" s="585"/>
      <c r="AN13" s="585"/>
      <c r="AO13" s="586"/>
      <c r="AP13" s="592"/>
      <c r="AQ13" s="593"/>
      <c r="AR13" s="607"/>
    </row>
    <row r="14" spans="2:49" ht="29.25" customHeight="1">
      <c r="B14" s="276" t="s">
        <v>326</v>
      </c>
      <c r="C14" s="276"/>
      <c r="D14" s="276"/>
      <c r="E14" s="276"/>
      <c r="F14" s="276"/>
      <c r="G14" s="261" t="s">
        <v>298</v>
      </c>
      <c r="H14" s="261"/>
      <c r="I14" s="261"/>
      <c r="J14" s="261"/>
      <c r="K14" s="261">
        <v>1</v>
      </c>
      <c r="L14" s="261"/>
      <c r="M14" s="261"/>
      <c r="N14" s="261"/>
      <c r="O14" s="277">
        <v>1</v>
      </c>
      <c r="P14" s="278"/>
      <c r="Q14" s="278"/>
      <c r="R14" s="279"/>
      <c r="S14" s="329">
        <v>44561</v>
      </c>
      <c r="T14" s="330"/>
      <c r="U14" s="331"/>
      <c r="V14" s="332">
        <v>2021</v>
      </c>
      <c r="W14" s="332"/>
      <c r="X14" s="332"/>
      <c r="AB14" s="374"/>
      <c r="AC14" s="374"/>
      <c r="AD14" s="377" t="s">
        <v>134</v>
      </c>
      <c r="AE14" s="377"/>
      <c r="AF14" s="377"/>
      <c r="AG14" s="377"/>
      <c r="AH14" s="377"/>
      <c r="AI14" s="587"/>
      <c r="AJ14" s="588"/>
      <c r="AK14" s="589"/>
      <c r="AL14" s="587"/>
      <c r="AM14" s="588"/>
      <c r="AN14" s="588"/>
      <c r="AO14" s="589"/>
      <c r="AP14" s="594"/>
      <c r="AQ14" s="595"/>
      <c r="AR14" s="607"/>
      <c r="AV14" s="23" t="s">
        <v>311</v>
      </c>
      <c r="AW14" s="123">
        <f>4300000*3</f>
        <v>12900000</v>
      </c>
    </row>
    <row r="15" spans="2:49" ht="18" customHeight="1">
      <c r="B15" s="281" t="s">
        <v>7</v>
      </c>
      <c r="C15" s="282"/>
      <c r="D15" s="282"/>
      <c r="E15" s="282"/>
      <c r="F15" s="282"/>
      <c r="G15" s="282"/>
      <c r="H15" s="282"/>
      <c r="I15" s="282"/>
      <c r="J15" s="282"/>
      <c r="K15" s="282"/>
      <c r="L15" s="282"/>
      <c r="M15" s="282"/>
      <c r="N15" s="282"/>
      <c r="O15" s="282"/>
      <c r="P15" s="282"/>
      <c r="Q15" s="282"/>
      <c r="R15" s="282"/>
      <c r="S15" s="282"/>
      <c r="T15" s="282"/>
      <c r="U15" s="282"/>
      <c r="V15" s="282"/>
      <c r="W15" s="282"/>
      <c r="X15" s="283"/>
      <c r="Z15" s="46" t="s">
        <v>51</v>
      </c>
      <c r="AB15" s="375">
        <v>2021</v>
      </c>
      <c r="AC15" s="375"/>
      <c r="AD15" s="376" t="s">
        <v>135</v>
      </c>
      <c r="AE15" s="376"/>
      <c r="AF15" s="376"/>
      <c r="AG15" s="376"/>
      <c r="AH15" s="376"/>
      <c r="AI15" s="596">
        <f>+'[4]Plan Adqu ICFE 2021 Total'!$X$311</f>
        <v>98790000</v>
      </c>
      <c r="AJ15" s="596"/>
      <c r="AK15" s="596"/>
      <c r="AL15" s="596">
        <f>+AW18</f>
        <v>132524797</v>
      </c>
      <c r="AM15" s="596"/>
      <c r="AN15" s="596"/>
      <c r="AO15" s="596"/>
      <c r="AP15" s="379">
        <f>AL15/AI15</f>
        <v>1.3414798765057192</v>
      </c>
      <c r="AQ15" s="379"/>
      <c r="AR15" s="384">
        <f t="shared" ref="AR15" si="1">SUM(AP15:AQ18)/4</f>
        <v>0.50185314813564108</v>
      </c>
      <c r="AV15" s="23" t="s">
        <v>312</v>
      </c>
      <c r="AW15" s="123">
        <f t="shared" ref="AW15:AW16" si="2">4300000*3</f>
        <v>12900000</v>
      </c>
    </row>
    <row r="16" spans="2:49" ht="12.75" customHeight="1">
      <c r="B16" s="271" t="s">
        <v>52</v>
      </c>
      <c r="C16" s="262" t="s">
        <v>8</v>
      </c>
      <c r="D16" s="264"/>
      <c r="E16" s="262" t="s">
        <v>115</v>
      </c>
      <c r="F16" s="264"/>
      <c r="G16" s="262" t="s">
        <v>109</v>
      </c>
      <c r="H16" s="263"/>
      <c r="I16" s="263"/>
      <c r="J16" s="263"/>
      <c r="K16" s="263"/>
      <c r="L16" s="264"/>
      <c r="M16" s="274" t="s">
        <v>116</v>
      </c>
      <c r="N16" s="274"/>
      <c r="O16" s="274"/>
      <c r="P16" s="274"/>
      <c r="Q16" s="274"/>
      <c r="R16" s="274"/>
      <c r="S16" s="274"/>
      <c r="T16" s="274"/>
      <c r="U16" s="274"/>
      <c r="V16" s="274"/>
      <c r="W16" s="274"/>
      <c r="X16" s="274"/>
      <c r="AB16" s="375"/>
      <c r="AC16" s="375"/>
      <c r="AD16" s="376" t="s">
        <v>136</v>
      </c>
      <c r="AE16" s="376"/>
      <c r="AF16" s="376"/>
      <c r="AG16" s="376"/>
      <c r="AH16" s="376"/>
      <c r="AI16" s="596">
        <f>+'[4]Plan Adqu ICFE 2021 Total'!$Y$294+'[4]Plan Adqu ICFE 2021 Total'!$Z$294+'[4]Plan Adqu ICFE 2021 Total'!$AA$294</f>
        <v>2294354000</v>
      </c>
      <c r="AJ16" s="596"/>
      <c r="AK16" s="596"/>
      <c r="AL16" s="597">
        <v>1527885390.77</v>
      </c>
      <c r="AM16" s="598"/>
      <c r="AN16" s="598"/>
      <c r="AO16" s="599"/>
      <c r="AP16" s="379">
        <f>+AL16/AI16</f>
        <v>0.66593271603684523</v>
      </c>
      <c r="AQ16" s="379"/>
      <c r="AR16" s="384"/>
      <c r="AV16" s="23" t="s">
        <v>313</v>
      </c>
      <c r="AW16" s="123">
        <f t="shared" si="2"/>
        <v>12900000</v>
      </c>
    </row>
    <row r="17" spans="2:49" ht="12.75" customHeight="1">
      <c r="B17" s="272"/>
      <c r="C17" s="265"/>
      <c r="D17" s="267"/>
      <c r="E17" s="265"/>
      <c r="F17" s="267"/>
      <c r="G17" s="265"/>
      <c r="H17" s="266"/>
      <c r="I17" s="266"/>
      <c r="J17" s="266"/>
      <c r="K17" s="266"/>
      <c r="L17" s="267"/>
      <c r="M17" s="268" t="s">
        <v>121</v>
      </c>
      <c r="N17" s="269"/>
      <c r="O17" s="269"/>
      <c r="P17" s="269"/>
      <c r="Q17" s="270"/>
      <c r="R17" s="268" t="s">
        <v>122</v>
      </c>
      <c r="S17" s="269"/>
      <c r="T17" s="269"/>
      <c r="U17" s="269"/>
      <c r="V17" s="273" t="s">
        <v>117</v>
      </c>
      <c r="W17" s="273"/>
      <c r="X17" s="273"/>
      <c r="AB17" s="375"/>
      <c r="AC17" s="375"/>
      <c r="AD17" s="376" t="s">
        <v>137</v>
      </c>
      <c r="AE17" s="376"/>
      <c r="AF17" s="376"/>
      <c r="AG17" s="376"/>
      <c r="AH17" s="376"/>
      <c r="AI17" s="596">
        <f>+'[4]Plan Adqu ICFE 2021 Total'!$AB$294+'[4]Plan Adqu ICFE 2021 Total'!$AC$294+'[4]Plan Adqu ICFE 2021 Total'!$AD$294</f>
        <v>6048354000</v>
      </c>
      <c r="AJ17" s="596"/>
      <c r="AK17" s="596"/>
      <c r="AL17" s="596">
        <v>3816321878.1999998</v>
      </c>
      <c r="AM17" s="596"/>
      <c r="AN17" s="596"/>
      <c r="AO17" s="596"/>
      <c r="AP17" s="379">
        <v>0</v>
      </c>
      <c r="AQ17" s="379"/>
      <c r="AR17" s="384"/>
      <c r="AV17" s="23" t="s">
        <v>314</v>
      </c>
      <c r="AW17" s="123">
        <v>93824797</v>
      </c>
    </row>
    <row r="18" spans="2:49" ht="28.5" customHeight="1">
      <c r="B18" s="43" t="s">
        <v>195</v>
      </c>
      <c r="C18" s="259" t="s">
        <v>112</v>
      </c>
      <c r="D18" s="260"/>
      <c r="E18" s="261">
        <v>1</v>
      </c>
      <c r="F18" s="261"/>
      <c r="G18" s="276" t="s">
        <v>299</v>
      </c>
      <c r="H18" s="276"/>
      <c r="I18" s="276"/>
      <c r="J18" s="276"/>
      <c r="K18" s="276"/>
      <c r="L18" s="276"/>
      <c r="M18" s="333" t="s">
        <v>123</v>
      </c>
      <c r="N18" s="333"/>
      <c r="O18" s="333"/>
      <c r="P18" s="333"/>
      <c r="Q18" s="333"/>
      <c r="R18" s="334" t="s">
        <v>124</v>
      </c>
      <c r="S18" s="334"/>
      <c r="T18" s="334"/>
      <c r="U18" s="334"/>
      <c r="V18" s="335" t="s">
        <v>125</v>
      </c>
      <c r="W18" s="335"/>
      <c r="X18" s="335"/>
      <c r="AB18" s="375"/>
      <c r="AC18" s="375"/>
      <c r="AD18" s="376" t="s">
        <v>138</v>
      </c>
      <c r="AE18" s="376"/>
      <c r="AF18" s="376"/>
      <c r="AG18" s="376"/>
      <c r="AH18" s="376"/>
      <c r="AI18" s="596">
        <f>+'[4]Plan Adqu ICFE 2021 Total'!$AE$294+'[4]Plan Adqu ICFE 2021 Total'!$AF$294+'[4]Plan Adqu ICFE 2021 Total'!$AG$294</f>
        <v>96502000</v>
      </c>
      <c r="AJ18" s="596"/>
      <c r="AK18" s="596"/>
      <c r="AL18" s="596">
        <v>1990110896.8</v>
      </c>
      <c r="AM18" s="596"/>
      <c r="AN18" s="596"/>
      <c r="AO18" s="596"/>
      <c r="AP18" s="379">
        <v>0</v>
      </c>
      <c r="AQ18" s="379"/>
      <c r="AR18" s="384"/>
      <c r="AW18" s="123">
        <f>SUM(AW14:AW17)</f>
        <v>132524797</v>
      </c>
    </row>
    <row r="19" spans="2:49" ht="25.15" customHeight="1">
      <c r="B19" s="268" t="s">
        <v>9</v>
      </c>
      <c r="C19" s="269"/>
      <c r="D19" s="269"/>
      <c r="E19" s="269"/>
      <c r="F19" s="269"/>
      <c r="G19" s="269"/>
      <c r="H19" s="269"/>
      <c r="I19" s="269"/>
      <c r="J19" s="269"/>
      <c r="K19" s="269"/>
      <c r="L19" s="270"/>
      <c r="M19" s="268" t="s">
        <v>10</v>
      </c>
      <c r="N19" s="269"/>
      <c r="O19" s="269"/>
      <c r="P19" s="269"/>
      <c r="Q19" s="269"/>
      <c r="R19" s="269"/>
      <c r="S19" s="269"/>
      <c r="T19" s="269"/>
      <c r="U19" s="269"/>
      <c r="V19" s="269"/>
      <c r="W19" s="269"/>
      <c r="X19" s="270"/>
      <c r="AB19" s="374">
        <v>2022</v>
      </c>
      <c r="AC19" s="374"/>
      <c r="AD19" s="377" t="s">
        <v>139</v>
      </c>
      <c r="AE19" s="377"/>
      <c r="AF19" s="377"/>
      <c r="AG19" s="377"/>
      <c r="AH19" s="377"/>
      <c r="AI19" s="600"/>
      <c r="AJ19" s="600"/>
      <c r="AK19" s="600"/>
      <c r="AL19" s="600"/>
      <c r="AM19" s="600"/>
      <c r="AN19" s="600"/>
      <c r="AO19" s="600"/>
      <c r="AP19" s="382" t="e">
        <f t="shared" ref="AP19:AP22" si="3">AL19/AI19</f>
        <v>#DIV/0!</v>
      </c>
      <c r="AQ19" s="382"/>
      <c r="AR19" s="385" t="e">
        <f t="shared" ref="AR19" si="4">SUM(AP19:AQ22)/4</f>
        <v>#DIV/0!</v>
      </c>
    </row>
    <row r="20" spans="2:49" ht="45.4" customHeight="1">
      <c r="B20" s="259" t="s">
        <v>324</v>
      </c>
      <c r="C20" s="286"/>
      <c r="D20" s="286"/>
      <c r="E20" s="286"/>
      <c r="F20" s="286"/>
      <c r="G20" s="286"/>
      <c r="H20" s="286"/>
      <c r="I20" s="286"/>
      <c r="J20" s="286"/>
      <c r="K20" s="286"/>
      <c r="L20" s="260"/>
      <c r="M20" s="259"/>
      <c r="N20" s="286"/>
      <c r="O20" s="286"/>
      <c r="P20" s="286"/>
      <c r="Q20" s="286"/>
      <c r="R20" s="286"/>
      <c r="S20" s="286"/>
      <c r="T20" s="286"/>
      <c r="U20" s="286"/>
      <c r="V20" s="286"/>
      <c r="W20" s="286"/>
      <c r="X20" s="260"/>
      <c r="AA20" s="51"/>
      <c r="AB20" s="374"/>
      <c r="AC20" s="374"/>
      <c r="AD20" s="377" t="s">
        <v>140</v>
      </c>
      <c r="AE20" s="377"/>
      <c r="AF20" s="377"/>
      <c r="AG20" s="377"/>
      <c r="AH20" s="377"/>
      <c r="AI20" s="600"/>
      <c r="AJ20" s="600"/>
      <c r="AK20" s="600"/>
      <c r="AL20" s="600"/>
      <c r="AM20" s="600"/>
      <c r="AN20" s="600"/>
      <c r="AO20" s="600"/>
      <c r="AP20" s="382" t="e">
        <f t="shared" si="3"/>
        <v>#DIV/0!</v>
      </c>
      <c r="AQ20" s="382"/>
      <c r="AR20" s="385"/>
    </row>
    <row r="21" spans="2:49" ht="18.95" customHeight="1">
      <c r="B21" s="281" t="s">
        <v>11</v>
      </c>
      <c r="C21" s="282"/>
      <c r="D21" s="282"/>
      <c r="E21" s="282"/>
      <c r="F21" s="282"/>
      <c r="G21" s="282"/>
      <c r="H21" s="282"/>
      <c r="I21" s="282"/>
      <c r="J21" s="282"/>
      <c r="K21" s="282"/>
      <c r="L21" s="282"/>
      <c r="M21" s="282"/>
      <c r="N21" s="282"/>
      <c r="O21" s="282"/>
      <c r="P21" s="282"/>
      <c r="Q21" s="282"/>
      <c r="R21" s="282"/>
      <c r="S21" s="282"/>
      <c r="T21" s="282"/>
      <c r="U21" s="282"/>
      <c r="V21" s="282"/>
      <c r="W21" s="282"/>
      <c r="X21" s="283"/>
      <c r="AB21" s="374"/>
      <c r="AC21" s="374"/>
      <c r="AD21" s="377" t="s">
        <v>141</v>
      </c>
      <c r="AE21" s="377"/>
      <c r="AF21" s="377"/>
      <c r="AG21" s="377"/>
      <c r="AH21" s="377"/>
      <c r="AI21" s="600"/>
      <c r="AJ21" s="600"/>
      <c r="AK21" s="600"/>
      <c r="AL21" s="600"/>
      <c r="AM21" s="600"/>
      <c r="AN21" s="600"/>
      <c r="AO21" s="600"/>
      <c r="AP21" s="382" t="e">
        <f t="shared" si="3"/>
        <v>#DIV/0!</v>
      </c>
      <c r="AQ21" s="382"/>
      <c r="AR21" s="385"/>
    </row>
    <row r="22" spans="2:49" ht="18.95" customHeight="1">
      <c r="B22" s="284" t="s">
        <v>12</v>
      </c>
      <c r="C22" s="284"/>
      <c r="D22" s="72" t="s">
        <v>13</v>
      </c>
      <c r="E22" s="72" t="s">
        <v>14</v>
      </c>
      <c r="F22" s="72" t="s">
        <v>15</v>
      </c>
      <c r="G22" s="285" t="s">
        <v>16</v>
      </c>
      <c r="H22" s="285"/>
      <c r="I22" s="285"/>
      <c r="J22" s="72" t="s">
        <v>17</v>
      </c>
      <c r="K22" s="285" t="s">
        <v>18</v>
      </c>
      <c r="L22" s="285"/>
      <c r="M22" s="285"/>
      <c r="N22" s="72" t="s">
        <v>19</v>
      </c>
      <c r="O22" s="285" t="s">
        <v>20</v>
      </c>
      <c r="P22" s="285"/>
      <c r="Q22" s="285" t="s">
        <v>21</v>
      </c>
      <c r="R22" s="285"/>
      <c r="S22" s="285"/>
      <c r="T22" s="285" t="s">
        <v>22</v>
      </c>
      <c r="U22" s="285"/>
      <c r="V22" s="285" t="s">
        <v>23</v>
      </c>
      <c r="W22" s="285"/>
      <c r="X22" s="72" t="s">
        <v>24</v>
      </c>
      <c r="AB22" s="374"/>
      <c r="AC22" s="374"/>
      <c r="AD22" s="377" t="s">
        <v>142</v>
      </c>
      <c r="AE22" s="377"/>
      <c r="AF22" s="377"/>
      <c r="AG22" s="377"/>
      <c r="AH22" s="377"/>
      <c r="AI22" s="600"/>
      <c r="AJ22" s="600"/>
      <c r="AK22" s="600"/>
      <c r="AL22" s="600"/>
      <c r="AM22" s="600"/>
      <c r="AN22" s="600"/>
      <c r="AO22" s="600"/>
      <c r="AP22" s="382" t="e">
        <f t="shared" si="3"/>
        <v>#DIV/0!</v>
      </c>
      <c r="AQ22" s="382"/>
      <c r="AR22" s="385"/>
    </row>
    <row r="23" spans="2:49" ht="18.95" customHeight="1">
      <c r="B23" s="284" t="s">
        <v>25</v>
      </c>
      <c r="C23" s="284"/>
      <c r="D23" s="601">
        <f>AL15</f>
        <v>132524797</v>
      </c>
      <c r="E23" s="602"/>
      <c r="F23" s="603"/>
      <c r="G23" s="604">
        <f>AL16</f>
        <v>1527885390.77</v>
      </c>
      <c r="H23" s="605"/>
      <c r="I23" s="605"/>
      <c r="J23" s="605"/>
      <c r="K23" s="605"/>
      <c r="L23" s="605"/>
      <c r="M23" s="606"/>
      <c r="N23" s="601">
        <f>AL17</f>
        <v>3816321878.1999998</v>
      </c>
      <c r="O23" s="602"/>
      <c r="P23" s="602"/>
      <c r="Q23" s="602"/>
      <c r="R23" s="602"/>
      <c r="S23" s="603"/>
      <c r="T23" s="604">
        <f>AL18</f>
        <v>1990110896.8</v>
      </c>
      <c r="U23" s="605"/>
      <c r="V23" s="605"/>
      <c r="W23" s="605"/>
      <c r="X23" s="606"/>
      <c r="Z23" s="52"/>
      <c r="AA23" s="52"/>
      <c r="AV23" s="160"/>
    </row>
    <row r="24" spans="2:49" ht="18.95" customHeight="1">
      <c r="B24" s="284" t="s">
        <v>26</v>
      </c>
      <c r="C24" s="284"/>
      <c r="D24" s="601">
        <f>AI15</f>
        <v>98790000</v>
      </c>
      <c r="E24" s="602"/>
      <c r="F24" s="603"/>
      <c r="G24" s="604">
        <f>AI16</f>
        <v>2294354000</v>
      </c>
      <c r="H24" s="605"/>
      <c r="I24" s="605"/>
      <c r="J24" s="605"/>
      <c r="K24" s="605"/>
      <c r="L24" s="605"/>
      <c r="M24" s="606"/>
      <c r="N24" s="601">
        <f>AI17</f>
        <v>6048354000</v>
      </c>
      <c r="O24" s="602"/>
      <c r="P24" s="602"/>
      <c r="Q24" s="602"/>
      <c r="R24" s="602"/>
      <c r="S24" s="603"/>
      <c r="T24" s="604">
        <f>AI18</f>
        <v>96502000</v>
      </c>
      <c r="U24" s="605"/>
      <c r="V24" s="605"/>
      <c r="W24" s="605"/>
      <c r="X24" s="606"/>
      <c r="Y24" s="53"/>
      <c r="AV24" s="160"/>
    </row>
    <row r="25" spans="2:49" ht="19.7" customHeight="1">
      <c r="B25" s="281" t="s">
        <v>47</v>
      </c>
      <c r="C25" s="282"/>
      <c r="D25" s="282"/>
      <c r="E25" s="282"/>
      <c r="F25" s="282"/>
      <c r="G25" s="282"/>
      <c r="H25" s="282"/>
      <c r="I25" s="282"/>
      <c r="J25" s="282"/>
      <c r="K25" s="282"/>
      <c r="L25" s="282"/>
      <c r="M25" s="282"/>
      <c r="N25" s="282"/>
      <c r="O25" s="282"/>
      <c r="P25" s="282"/>
      <c r="Q25" s="282"/>
      <c r="R25" s="282"/>
      <c r="S25" s="282"/>
      <c r="T25" s="282"/>
      <c r="U25" s="282"/>
      <c r="V25" s="282"/>
      <c r="W25" s="282"/>
      <c r="X25" s="283"/>
      <c r="AV25" s="160">
        <f>AL11/4</f>
        <v>2107757276.9124999</v>
      </c>
    </row>
    <row r="26" spans="2:49" ht="25.5">
      <c r="B26" s="72" t="s">
        <v>27</v>
      </c>
      <c r="C26" s="72" t="s">
        <v>28</v>
      </c>
      <c r="D26" s="72" t="s">
        <v>29</v>
      </c>
      <c r="E26" s="72" t="s">
        <v>30</v>
      </c>
      <c r="F26" s="27"/>
      <c r="G26" s="27"/>
      <c r="H26" s="299"/>
      <c r="I26" s="299"/>
      <c r="J26" s="299"/>
      <c r="K26" s="299"/>
      <c r="L26" s="299"/>
      <c r="M26" s="299"/>
      <c r="N26" s="299"/>
      <c r="O26" s="299"/>
      <c r="P26" s="299"/>
      <c r="Q26" s="299"/>
      <c r="R26" s="299"/>
      <c r="S26" s="301"/>
      <c r="T26" s="301"/>
      <c r="U26" s="301"/>
      <c r="V26" s="301"/>
      <c r="W26" s="301"/>
      <c r="X26" s="302"/>
      <c r="AV26" s="160" t="e">
        <f>AL7/4</f>
        <v>#REF!</v>
      </c>
    </row>
    <row r="27" spans="2:49" ht="17.649999999999999" customHeight="1">
      <c r="B27" s="74" t="s">
        <v>31</v>
      </c>
      <c r="C27" s="365">
        <f>IF(ISERROR($D$23/$D$24),0,$D$23/$D$24)</f>
        <v>1.3414798765057192</v>
      </c>
      <c r="D27" s="365">
        <f>$E$18</f>
        <v>1</v>
      </c>
      <c r="E27" s="73">
        <f>$O$14</f>
        <v>1</v>
      </c>
      <c r="F27" s="28"/>
      <c r="G27" s="28"/>
      <c r="H27" s="300"/>
      <c r="I27" s="300"/>
      <c r="J27" s="303"/>
      <c r="K27" s="303"/>
      <c r="L27" s="5"/>
      <c r="M27" s="5"/>
      <c r="N27" s="300"/>
      <c r="O27" s="300"/>
      <c r="P27" s="300"/>
      <c r="Q27" s="300"/>
      <c r="R27" s="300"/>
      <c r="S27" s="304"/>
      <c r="T27" s="304"/>
      <c r="U27" s="304"/>
      <c r="V27" s="304"/>
      <c r="W27" s="304"/>
      <c r="X27" s="305"/>
    </row>
    <row r="28" spans="2:49" ht="17.649999999999999" customHeight="1">
      <c r="B28" s="74" t="s">
        <v>32</v>
      </c>
      <c r="C28" s="366"/>
      <c r="D28" s="366"/>
      <c r="E28" s="73">
        <f t="shared" ref="E28:E37" si="5">$O$14</f>
        <v>1</v>
      </c>
      <c r="F28" s="28"/>
      <c r="G28" s="28"/>
      <c r="H28" s="303"/>
      <c r="I28" s="303"/>
      <c r="J28" s="303"/>
      <c r="K28" s="303"/>
      <c r="L28" s="6"/>
      <c r="M28" s="5"/>
      <c r="N28" s="303"/>
      <c r="O28" s="303"/>
      <c r="P28" s="303"/>
      <c r="Q28" s="303"/>
      <c r="R28" s="303"/>
      <c r="S28" s="304"/>
      <c r="T28" s="304"/>
      <c r="U28" s="304"/>
      <c r="V28" s="304"/>
      <c r="W28" s="304"/>
      <c r="X28" s="305"/>
    </row>
    <row r="29" spans="2:49" ht="17.649999999999999" customHeight="1">
      <c r="B29" s="74" t="s">
        <v>33</v>
      </c>
      <c r="C29" s="367"/>
      <c r="D29" s="367"/>
      <c r="E29" s="73">
        <f t="shared" si="5"/>
        <v>1</v>
      </c>
      <c r="F29" s="28"/>
      <c r="G29" s="28"/>
      <c r="H29" s="303"/>
      <c r="I29" s="303"/>
      <c r="J29" s="303"/>
      <c r="K29" s="303"/>
      <c r="L29" s="6"/>
      <c r="M29" s="5"/>
      <c r="N29" s="303"/>
      <c r="O29" s="303"/>
      <c r="P29" s="303"/>
      <c r="Q29" s="303"/>
      <c r="R29" s="303"/>
      <c r="S29" s="304"/>
      <c r="T29" s="304"/>
      <c r="U29" s="304"/>
      <c r="V29" s="304"/>
      <c r="W29" s="304"/>
      <c r="X29" s="305"/>
    </row>
    <row r="30" spans="2:49" ht="17.649999999999999" customHeight="1">
      <c r="B30" s="74" t="s">
        <v>34</v>
      </c>
      <c r="C30" s="365">
        <f>IF(ISERROR($G$23/$G$24),0,$G$23/$G$24)</f>
        <v>0.66593271603684523</v>
      </c>
      <c r="D30" s="365">
        <f t="shared" ref="D30:D36" si="6">$E$18</f>
        <v>1</v>
      </c>
      <c r="E30" s="73">
        <f t="shared" si="5"/>
        <v>1</v>
      </c>
      <c r="F30" s="28"/>
      <c r="G30" s="28"/>
      <c r="H30" s="303"/>
      <c r="I30" s="303"/>
      <c r="J30" s="303"/>
      <c r="K30" s="303"/>
      <c r="L30" s="6"/>
      <c r="M30" s="5"/>
      <c r="N30" s="303"/>
      <c r="O30" s="303"/>
      <c r="P30" s="303"/>
      <c r="Q30" s="303"/>
      <c r="R30" s="303"/>
      <c r="S30" s="304"/>
      <c r="T30" s="304"/>
      <c r="U30" s="304"/>
      <c r="V30" s="304"/>
      <c r="W30" s="304"/>
      <c r="X30" s="305"/>
    </row>
    <row r="31" spans="2:49" ht="17.649999999999999" customHeight="1">
      <c r="B31" s="74" t="s">
        <v>35</v>
      </c>
      <c r="C31" s="366"/>
      <c r="D31" s="366"/>
      <c r="E31" s="73">
        <f t="shared" si="5"/>
        <v>1</v>
      </c>
      <c r="F31" s="28"/>
      <c r="G31" s="28"/>
      <c r="H31" s="303"/>
      <c r="I31" s="303"/>
      <c r="J31" s="303"/>
      <c r="K31" s="303"/>
      <c r="L31" s="6"/>
      <c r="M31" s="5"/>
      <c r="N31" s="303"/>
      <c r="O31" s="303"/>
      <c r="P31" s="303"/>
      <c r="Q31" s="303"/>
      <c r="R31" s="303"/>
      <c r="S31" s="304"/>
      <c r="T31" s="304"/>
      <c r="U31" s="304"/>
      <c r="V31" s="304"/>
      <c r="W31" s="304"/>
      <c r="X31" s="305"/>
    </row>
    <row r="32" spans="2:49" ht="17.649999999999999" customHeight="1">
      <c r="B32" s="74" t="s">
        <v>36</v>
      </c>
      <c r="C32" s="367"/>
      <c r="D32" s="367"/>
      <c r="E32" s="73">
        <f t="shared" si="5"/>
        <v>1</v>
      </c>
      <c r="F32" s="28"/>
      <c r="G32" s="28"/>
      <c r="H32" s="303"/>
      <c r="I32" s="303"/>
      <c r="J32" s="303"/>
      <c r="K32" s="303"/>
      <c r="L32" s="6"/>
      <c r="M32" s="5"/>
      <c r="N32" s="303"/>
      <c r="O32" s="303"/>
      <c r="P32" s="303"/>
      <c r="Q32" s="303"/>
      <c r="R32" s="303"/>
      <c r="S32" s="304"/>
      <c r="T32" s="304"/>
      <c r="U32" s="304"/>
      <c r="V32" s="304"/>
      <c r="W32" s="304"/>
      <c r="X32" s="305"/>
    </row>
    <row r="33" spans="2:27" ht="17.649999999999999" customHeight="1">
      <c r="B33" s="74" t="s">
        <v>37</v>
      </c>
      <c r="C33" s="365">
        <f>IF(ISERROR($N$23/$N$24),0,$N$23/$N$24)</f>
        <v>0.63096866985629474</v>
      </c>
      <c r="D33" s="365">
        <f t="shared" si="6"/>
        <v>1</v>
      </c>
      <c r="E33" s="73">
        <f t="shared" si="5"/>
        <v>1</v>
      </c>
      <c r="F33" s="28"/>
      <c r="G33" s="28"/>
      <c r="H33" s="303"/>
      <c r="I33" s="303"/>
      <c r="J33" s="303"/>
      <c r="K33" s="303"/>
      <c r="L33" s="6"/>
      <c r="M33" s="5"/>
      <c r="N33" s="303"/>
      <c r="O33" s="303"/>
      <c r="P33" s="303"/>
      <c r="Q33" s="303"/>
      <c r="R33" s="303"/>
      <c r="S33" s="304"/>
      <c r="T33" s="304"/>
      <c r="U33" s="304"/>
      <c r="V33" s="304"/>
      <c r="W33" s="304"/>
      <c r="X33" s="305"/>
    </row>
    <row r="34" spans="2:27" ht="17.649999999999999" customHeight="1">
      <c r="B34" s="74" t="s">
        <v>38</v>
      </c>
      <c r="C34" s="366"/>
      <c r="D34" s="366"/>
      <c r="E34" s="73">
        <f t="shared" si="5"/>
        <v>1</v>
      </c>
      <c r="F34" s="28"/>
      <c r="G34" s="28"/>
      <c r="H34" s="303"/>
      <c r="I34" s="303"/>
      <c r="J34" s="303"/>
      <c r="K34" s="303"/>
      <c r="L34" s="6"/>
      <c r="M34" s="5"/>
      <c r="N34" s="303"/>
      <c r="O34" s="303"/>
      <c r="P34" s="303"/>
      <c r="Q34" s="303"/>
      <c r="R34" s="303"/>
      <c r="S34" s="304"/>
      <c r="T34" s="304"/>
      <c r="U34" s="304"/>
      <c r="V34" s="304"/>
      <c r="W34" s="304"/>
      <c r="X34" s="305"/>
    </row>
    <row r="35" spans="2:27" ht="17.649999999999999" customHeight="1">
      <c r="B35" s="74" t="s">
        <v>39</v>
      </c>
      <c r="C35" s="367"/>
      <c r="D35" s="367"/>
      <c r="E35" s="73">
        <f t="shared" si="5"/>
        <v>1</v>
      </c>
      <c r="F35" s="28"/>
      <c r="G35" s="28"/>
      <c r="H35" s="303"/>
      <c r="I35" s="303"/>
      <c r="J35" s="303"/>
      <c r="K35" s="303"/>
      <c r="L35" s="6"/>
      <c r="M35" s="5"/>
      <c r="N35" s="303"/>
      <c r="O35" s="303"/>
      <c r="P35" s="303"/>
      <c r="Q35" s="303"/>
      <c r="R35" s="303"/>
      <c r="S35" s="304"/>
      <c r="T35" s="304"/>
      <c r="U35" s="304"/>
      <c r="V35" s="304"/>
      <c r="W35" s="304"/>
      <c r="X35" s="305"/>
    </row>
    <row r="36" spans="2:27" ht="17.649999999999999" customHeight="1">
      <c r="B36" s="74" t="s">
        <v>40</v>
      </c>
      <c r="C36" s="365">
        <f>IF(ISERROR($T$23/$T$24),0,$T$23/$T$24)</f>
        <v>20.622483438685208</v>
      </c>
      <c r="D36" s="365">
        <f t="shared" si="6"/>
        <v>1</v>
      </c>
      <c r="E36" s="73">
        <f t="shared" si="5"/>
        <v>1</v>
      </c>
      <c r="F36" s="28"/>
      <c r="G36" s="28"/>
      <c r="H36" s="303"/>
      <c r="I36" s="303"/>
      <c r="J36" s="303"/>
      <c r="K36" s="303"/>
      <c r="L36" s="6"/>
      <c r="M36" s="5"/>
      <c r="N36" s="303"/>
      <c r="O36" s="303"/>
      <c r="P36" s="303"/>
      <c r="Q36" s="303"/>
      <c r="R36" s="303"/>
      <c r="S36" s="304"/>
      <c r="T36" s="304"/>
      <c r="U36" s="304"/>
      <c r="V36" s="304"/>
      <c r="W36" s="304"/>
      <c r="X36" s="305"/>
    </row>
    <row r="37" spans="2:27" ht="17.649999999999999" customHeight="1">
      <c r="B37" s="74" t="s">
        <v>41</v>
      </c>
      <c r="C37" s="366"/>
      <c r="D37" s="366"/>
      <c r="E37" s="73">
        <f t="shared" si="5"/>
        <v>1</v>
      </c>
      <c r="F37" s="28"/>
      <c r="G37" s="28"/>
      <c r="H37" s="303"/>
      <c r="I37" s="303"/>
      <c r="J37" s="303"/>
      <c r="K37" s="303"/>
      <c r="L37" s="6"/>
      <c r="M37" s="5"/>
      <c r="N37" s="303"/>
      <c r="O37" s="303"/>
      <c r="P37" s="303"/>
      <c r="Q37" s="303"/>
      <c r="R37" s="303"/>
      <c r="S37" s="304"/>
      <c r="T37" s="304"/>
      <c r="U37" s="304"/>
      <c r="V37" s="304"/>
      <c r="W37" s="304"/>
      <c r="X37" s="305"/>
    </row>
    <row r="38" spans="2:27" ht="17.649999999999999" customHeight="1">
      <c r="B38" s="74" t="s">
        <v>42</v>
      </c>
      <c r="C38" s="367"/>
      <c r="D38" s="367"/>
      <c r="E38" s="73">
        <v>0</v>
      </c>
      <c r="F38" s="29"/>
      <c r="G38" s="29"/>
      <c r="H38" s="308"/>
      <c r="I38" s="308"/>
      <c r="J38" s="308"/>
      <c r="K38" s="308"/>
      <c r="L38" s="7"/>
      <c r="M38" s="8"/>
      <c r="N38" s="308"/>
      <c r="O38" s="308"/>
      <c r="P38" s="308"/>
      <c r="Q38" s="308"/>
      <c r="R38" s="308"/>
      <c r="S38" s="306"/>
      <c r="T38" s="306"/>
      <c r="U38" s="306"/>
      <c r="V38" s="306"/>
      <c r="W38" s="306"/>
      <c r="X38" s="307"/>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311" t="s">
        <v>50</v>
      </c>
      <c r="C40" s="312"/>
      <c r="D40" s="312"/>
      <c r="E40" s="312"/>
      <c r="F40" s="312"/>
      <c r="G40" s="312"/>
      <c r="H40" s="312"/>
      <c r="I40" s="312"/>
      <c r="J40" s="312"/>
      <c r="K40" s="312"/>
      <c r="L40" s="312"/>
      <c r="M40" s="312"/>
      <c r="N40" s="312"/>
      <c r="O40" s="312"/>
      <c r="P40" s="312"/>
      <c r="Q40" s="312"/>
      <c r="R40" s="312"/>
      <c r="S40" s="312"/>
      <c r="T40" s="312"/>
      <c r="U40" s="312"/>
      <c r="V40" s="312"/>
      <c r="W40" s="312"/>
      <c r="X40" s="313"/>
    </row>
    <row r="41" spans="2:27" ht="33" customHeight="1">
      <c r="B41" s="309"/>
      <c r="C41" s="309"/>
      <c r="D41" s="309"/>
      <c r="E41" s="309"/>
      <c r="F41" s="309"/>
      <c r="G41" s="309"/>
      <c r="H41" s="309"/>
      <c r="I41" s="309"/>
      <c r="J41" s="309"/>
      <c r="K41" s="309"/>
      <c r="L41" s="309"/>
      <c r="M41" s="309"/>
      <c r="N41" s="309"/>
      <c r="O41" s="309"/>
      <c r="P41" s="309"/>
      <c r="Q41" s="309"/>
      <c r="R41" s="309"/>
      <c r="S41" s="309"/>
      <c r="T41" s="309"/>
      <c r="U41" s="309"/>
      <c r="V41" s="309"/>
      <c r="W41" s="309"/>
      <c r="X41" s="309"/>
      <c r="Y41" s="54"/>
      <c r="Z41" s="55"/>
      <c r="AA41" s="55"/>
    </row>
    <row r="42" spans="2:27" ht="10.5" customHeight="1">
      <c r="B42" s="310"/>
      <c r="C42" s="299"/>
      <c r="D42" s="299"/>
      <c r="E42" s="299"/>
      <c r="F42" s="299"/>
      <c r="G42" s="299"/>
      <c r="H42" s="299"/>
      <c r="I42" s="299"/>
      <c r="J42" s="299"/>
      <c r="K42" s="299"/>
      <c r="L42" s="299"/>
      <c r="M42" s="299"/>
      <c r="N42" s="299"/>
      <c r="O42" s="299"/>
      <c r="P42" s="299"/>
      <c r="Q42" s="299"/>
      <c r="R42" s="299"/>
      <c r="S42" s="299"/>
      <c r="T42" s="299"/>
      <c r="U42" s="299"/>
      <c r="V42" s="299"/>
      <c r="W42" s="299"/>
      <c r="X42" s="302"/>
      <c r="Y42" s="56"/>
      <c r="Z42" s="57"/>
      <c r="AA42" s="58"/>
    </row>
    <row r="43" spans="2:27" ht="18" customHeight="1">
      <c r="B43" s="323" t="s">
        <v>43</v>
      </c>
      <c r="C43" s="324"/>
      <c r="D43" s="324"/>
      <c r="E43" s="324"/>
      <c r="F43" s="324"/>
      <c r="G43" s="324"/>
      <c r="H43" s="324"/>
      <c r="I43" s="324"/>
      <c r="J43" s="324"/>
      <c r="K43" s="324"/>
      <c r="L43" s="324"/>
      <c r="M43" s="324"/>
      <c r="N43" s="324"/>
      <c r="O43" s="324"/>
      <c r="P43" s="324"/>
      <c r="Q43" s="324"/>
      <c r="R43" s="324"/>
      <c r="S43" s="324"/>
      <c r="T43" s="324"/>
      <c r="U43" s="324"/>
      <c r="V43" s="324"/>
      <c r="W43" s="324"/>
      <c r="X43" s="325"/>
      <c r="Y43" s="56"/>
      <c r="Z43" s="57"/>
      <c r="AA43" s="58"/>
    </row>
    <row r="44" spans="2:27" ht="32.25" customHeight="1">
      <c r="B44" s="326"/>
      <c r="C44" s="327"/>
      <c r="D44" s="327"/>
      <c r="E44" s="327"/>
      <c r="F44" s="327"/>
      <c r="G44" s="327"/>
      <c r="H44" s="327"/>
      <c r="I44" s="327"/>
      <c r="J44" s="327"/>
      <c r="K44" s="327"/>
      <c r="L44" s="327"/>
      <c r="M44" s="327"/>
      <c r="N44" s="327"/>
      <c r="O44" s="327"/>
      <c r="P44" s="327"/>
      <c r="Q44" s="327"/>
      <c r="R44" s="327"/>
      <c r="S44" s="327"/>
      <c r="T44" s="327"/>
      <c r="U44" s="327"/>
      <c r="V44" s="327"/>
      <c r="W44" s="327"/>
      <c r="X44" s="328"/>
      <c r="Y44" s="56"/>
      <c r="Z44" s="57"/>
      <c r="AA44" s="58"/>
    </row>
    <row r="45" spans="2:27" ht="8.4499999999999993" customHeight="1">
      <c r="B45" s="30"/>
      <c r="C45" s="27"/>
      <c r="D45" s="27"/>
      <c r="E45" s="27"/>
      <c r="F45" s="27"/>
      <c r="G45" s="299"/>
      <c r="H45" s="299"/>
      <c r="I45" s="299"/>
      <c r="J45" s="299"/>
      <c r="K45" s="299"/>
      <c r="L45" s="299"/>
      <c r="M45" s="27"/>
      <c r="N45" s="27"/>
      <c r="O45" s="27"/>
      <c r="P45" s="27"/>
      <c r="Q45" s="27"/>
      <c r="R45" s="27"/>
      <c r="S45" s="27"/>
      <c r="T45" s="27"/>
      <c r="U45" s="27"/>
      <c r="V45" s="27"/>
      <c r="W45" s="27"/>
      <c r="X45" s="31"/>
      <c r="Y45" s="56"/>
      <c r="Z45" s="57"/>
      <c r="AA45" s="58"/>
    </row>
    <row r="46" spans="2:27" ht="12.75">
      <c r="B46" s="314" t="s">
        <v>44</v>
      </c>
      <c r="C46" s="315"/>
      <c r="D46" s="315"/>
      <c r="E46" s="315"/>
      <c r="F46" s="315"/>
      <c r="G46" s="315"/>
      <c r="H46" s="315"/>
      <c r="I46" s="28"/>
      <c r="J46" s="13" t="s">
        <v>45</v>
      </c>
      <c r="K46" s="28"/>
      <c r="L46" s="316" t="s">
        <v>278</v>
      </c>
      <c r="M46" s="317"/>
      <c r="N46" s="28"/>
      <c r="O46" s="5" t="s">
        <v>46</v>
      </c>
      <c r="P46" s="28"/>
      <c r="Q46" s="259"/>
      <c r="R46" s="260"/>
      <c r="S46" s="28"/>
      <c r="T46" s="28"/>
      <c r="U46" s="28"/>
      <c r="V46" s="28"/>
      <c r="W46" s="28"/>
      <c r="X46" s="33"/>
      <c r="Y46" s="56"/>
      <c r="Z46" s="57"/>
      <c r="AA46" s="58"/>
    </row>
    <row r="47" spans="2:27" ht="8.4499999999999993" customHeight="1">
      <c r="B47" s="34"/>
      <c r="C47" s="28"/>
      <c r="D47" s="28"/>
      <c r="E47" s="28"/>
      <c r="F47" s="28"/>
      <c r="G47" s="28"/>
      <c r="H47" s="28"/>
      <c r="I47" s="318"/>
      <c r="J47" s="318"/>
      <c r="K47" s="318"/>
      <c r="L47" s="318"/>
      <c r="M47" s="318"/>
      <c r="N47" s="318"/>
      <c r="O47" s="318"/>
      <c r="P47" s="318"/>
      <c r="Q47" s="318"/>
      <c r="R47" s="318"/>
      <c r="S47" s="318"/>
      <c r="T47" s="318"/>
      <c r="U47" s="318"/>
      <c r="V47" s="318"/>
      <c r="W47" s="318"/>
      <c r="X47" s="319"/>
      <c r="Y47" s="56"/>
      <c r="Z47" s="57"/>
      <c r="AA47" s="58"/>
    </row>
    <row r="48" spans="2:27" ht="35.25" customHeight="1">
      <c r="B48" s="320" t="s">
        <v>57</v>
      </c>
      <c r="C48" s="321"/>
      <c r="D48" s="321"/>
      <c r="E48" s="321"/>
      <c r="F48" s="321"/>
      <c r="G48" s="321"/>
      <c r="H48" s="321"/>
      <c r="I48" s="321"/>
      <c r="J48" s="321"/>
      <c r="K48" s="321"/>
      <c r="L48" s="321"/>
      <c r="M48" s="321"/>
      <c r="N48" s="321"/>
      <c r="O48" s="321"/>
      <c r="P48" s="321"/>
      <c r="Q48" s="321"/>
      <c r="R48" s="321"/>
      <c r="S48" s="321"/>
      <c r="T48" s="321"/>
      <c r="U48" s="321"/>
      <c r="V48" s="321"/>
      <c r="W48" s="321"/>
      <c r="X48" s="322"/>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303"/>
      <c r="H50" s="303"/>
      <c r="I50" s="303"/>
      <c r="J50" s="303"/>
      <c r="K50" s="303"/>
      <c r="L50" s="303"/>
      <c r="M50" s="303"/>
      <c r="N50" s="303"/>
      <c r="O50" s="303"/>
      <c r="P50" s="303"/>
      <c r="Q50" s="303"/>
      <c r="R50" s="303"/>
      <c r="S50" s="303"/>
      <c r="T50" s="303"/>
      <c r="U50" s="303"/>
      <c r="V50" s="303"/>
      <c r="W50" s="303"/>
      <c r="X50" s="303"/>
      <c r="Y50" s="56"/>
      <c r="Z50" s="57"/>
      <c r="AA50" s="58"/>
    </row>
  </sheetData>
  <sheetProtection selectLockedCells="1" selectUnlockedCells="1"/>
  <mergeCells count="203">
    <mergeCell ref="AR7:AR10"/>
    <mergeCell ref="AR11:AR14"/>
    <mergeCell ref="AR15:AR18"/>
    <mergeCell ref="AR19:AR22"/>
    <mergeCell ref="B46:H46"/>
    <mergeCell ref="L46:M46"/>
    <mergeCell ref="Q46:R46"/>
    <mergeCell ref="I47:X47"/>
    <mergeCell ref="B48:X48"/>
    <mergeCell ref="H36:I36"/>
    <mergeCell ref="J36:K36"/>
    <mergeCell ref="N36:O36"/>
    <mergeCell ref="P36:R36"/>
    <mergeCell ref="H37:I37"/>
    <mergeCell ref="J37:K37"/>
    <mergeCell ref="N37:O37"/>
    <mergeCell ref="P37:R37"/>
    <mergeCell ref="H34:I34"/>
    <mergeCell ref="J34:K34"/>
    <mergeCell ref="N34:O34"/>
    <mergeCell ref="P34:R34"/>
    <mergeCell ref="H35:I35"/>
    <mergeCell ref="J35:K35"/>
    <mergeCell ref="N35:O35"/>
    <mergeCell ref="H32:I32"/>
    <mergeCell ref="J32:K32"/>
    <mergeCell ref="N32:O32"/>
    <mergeCell ref="P32:R32"/>
    <mergeCell ref="H33:I33"/>
    <mergeCell ref="J33:K33"/>
    <mergeCell ref="N33:O33"/>
    <mergeCell ref="P33:R33"/>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C36:C38"/>
    <mergeCell ref="D36:D38"/>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P35:R35"/>
    <mergeCell ref="D23:F23"/>
    <mergeCell ref="G23:M23"/>
    <mergeCell ref="N23:S23"/>
    <mergeCell ref="T23:X23"/>
    <mergeCell ref="D24:F24"/>
    <mergeCell ref="G24:M24"/>
    <mergeCell ref="N24:S24"/>
    <mergeCell ref="T24:X24"/>
    <mergeCell ref="B25:X25"/>
    <mergeCell ref="AL22:AO22"/>
    <mergeCell ref="AP22:AQ22"/>
    <mergeCell ref="B21:X21"/>
    <mergeCell ref="AD21:AH21"/>
    <mergeCell ref="AI21:AK21"/>
    <mergeCell ref="AL21:AO21"/>
    <mergeCell ref="AP21:AQ21"/>
    <mergeCell ref="B22:C22"/>
    <mergeCell ref="G22:I22"/>
    <mergeCell ref="K22:M22"/>
    <mergeCell ref="O22:P22"/>
    <mergeCell ref="Q22:S22"/>
    <mergeCell ref="AP19:AQ19"/>
    <mergeCell ref="B20:L20"/>
    <mergeCell ref="M20:X20"/>
    <mergeCell ref="AD20:AH20"/>
    <mergeCell ref="AI20:AK20"/>
    <mergeCell ref="AL20:AO20"/>
    <mergeCell ref="AP20:AQ20"/>
    <mergeCell ref="AD18:AH18"/>
    <mergeCell ref="AI18:AK18"/>
    <mergeCell ref="AL18:AO18"/>
    <mergeCell ref="AP18:AQ18"/>
    <mergeCell ref="B19:L19"/>
    <mergeCell ref="M19:X19"/>
    <mergeCell ref="AB19:AC22"/>
    <mergeCell ref="AD19:AH19"/>
    <mergeCell ref="AI19:AK19"/>
    <mergeCell ref="AL19:AO19"/>
    <mergeCell ref="C18:D18"/>
    <mergeCell ref="E18:F18"/>
    <mergeCell ref="G18:L18"/>
    <mergeCell ref="M18:Q18"/>
    <mergeCell ref="R18:U18"/>
    <mergeCell ref="V18:X18"/>
    <mergeCell ref="AI22:AK22"/>
    <mergeCell ref="B15:X15"/>
    <mergeCell ref="AB15:AC18"/>
    <mergeCell ref="AD15:AH15"/>
    <mergeCell ref="AI15:AK15"/>
    <mergeCell ref="AL15:AO15"/>
    <mergeCell ref="AP15:AQ15"/>
    <mergeCell ref="B16:B17"/>
    <mergeCell ref="C16:D17"/>
    <mergeCell ref="AP16:AQ16"/>
    <mergeCell ref="M17:Q17"/>
    <mergeCell ref="R17:U17"/>
    <mergeCell ref="V17:X17"/>
    <mergeCell ref="AD17:AH17"/>
    <mergeCell ref="AI17:AK17"/>
    <mergeCell ref="AL17:AO17"/>
    <mergeCell ref="AP17:AQ17"/>
    <mergeCell ref="E16:F17"/>
    <mergeCell ref="G16:L17"/>
    <mergeCell ref="M16:X16"/>
    <mergeCell ref="AD16:AH16"/>
    <mergeCell ref="AI16:AK16"/>
    <mergeCell ref="AL16:AO16"/>
    <mergeCell ref="AI7:AK10"/>
    <mergeCell ref="AL7:AO10"/>
    <mergeCell ref="AP7:AQ10"/>
    <mergeCell ref="B12:F13"/>
    <mergeCell ref="G12:J13"/>
    <mergeCell ref="K12:N13"/>
    <mergeCell ref="O12:X12"/>
    <mergeCell ref="AD12:AH12"/>
    <mergeCell ref="O13:R13"/>
    <mergeCell ref="S13:U13"/>
    <mergeCell ref="V13:X13"/>
    <mergeCell ref="AD13:AH13"/>
    <mergeCell ref="AI11:AK14"/>
    <mergeCell ref="AL11:AO14"/>
    <mergeCell ref="AP11:AQ14"/>
    <mergeCell ref="AD8:AH8"/>
    <mergeCell ref="B9:X9"/>
    <mergeCell ref="AD9:AH9"/>
    <mergeCell ref="B7:F8"/>
    <mergeCell ref="G7:X8"/>
    <mergeCell ref="AB7:AC10"/>
    <mergeCell ref="AD7:AH7"/>
    <mergeCell ref="B10:X10"/>
    <mergeCell ref="AD10:AH10"/>
    <mergeCell ref="AI5:AK6"/>
    <mergeCell ref="AL5:AO6"/>
    <mergeCell ref="AP5:AQ6"/>
    <mergeCell ref="B6:X6"/>
    <mergeCell ref="B1:T1"/>
    <mergeCell ref="U1:X4"/>
    <mergeCell ref="B2:T4"/>
    <mergeCell ref="C5:D5"/>
    <mergeCell ref="E5:G5"/>
    <mergeCell ref="H5:J5"/>
    <mergeCell ref="K5:N5"/>
    <mergeCell ref="O5:R5"/>
    <mergeCell ref="S5:V5"/>
    <mergeCell ref="AB3:AR4"/>
    <mergeCell ref="AR5:AR6"/>
    <mergeCell ref="AB1:AR1"/>
    <mergeCell ref="C27:C29"/>
    <mergeCell ref="D27:D29"/>
    <mergeCell ref="C30:C32"/>
    <mergeCell ref="D30:D32"/>
    <mergeCell ref="C33:C35"/>
    <mergeCell ref="D33:D35"/>
    <mergeCell ref="W5:X5"/>
    <mergeCell ref="AB5:AC6"/>
    <mergeCell ref="AD5:AH6"/>
    <mergeCell ref="B11:X11"/>
    <mergeCell ref="AB11:AC14"/>
    <mergeCell ref="AD11:AH11"/>
    <mergeCell ref="B14:F14"/>
    <mergeCell ref="G14:J14"/>
    <mergeCell ref="K14:N14"/>
    <mergeCell ref="O14:R14"/>
    <mergeCell ref="S14:U14"/>
    <mergeCell ref="V14:X14"/>
    <mergeCell ref="AD14:AH14"/>
    <mergeCell ref="T22:U22"/>
    <mergeCell ref="V22:W22"/>
    <mergeCell ref="AD22:AH22"/>
    <mergeCell ref="B24:C24"/>
    <mergeCell ref="B23:C23"/>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disablePrompts="1" count="3">
        <x14:dataValidation type="list" allowBlank="1" showInputMessage="1" showErrorMessage="1">
          <x14:formula1>
            <xm:f>Hoja1!$A$3:$A$24</xm:f>
          </x14:formula1>
          <xm:sqref>G7:X8</xm:sqref>
        </x14:dataValidation>
        <x14:dataValidation type="list" allowBlank="1" showInputMessage="1" showErrorMessage="1">
          <x14:formula1>
            <xm:f>Hoja1!$F$3:$F$8</xm:f>
          </x14:formula1>
          <xm:sqref>C18:D18</xm:sqref>
        </x14:dataValidation>
        <x14:dataValidation type="list" allowBlank="1" showInputMessage="1" showErrorMessage="1">
          <x14:formula1>
            <xm:f>Hoja1!$D$3:$D$13</xm:f>
          </x14:formula1>
          <xm:sqref>G14:J14</xm:sqref>
        </x14:dataValidation>
      </x14:dataValidations>
    </ext>
  </extLs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5">
    <tabColor theme="8"/>
    <pageSetUpPr fitToPage="1"/>
  </sheetPr>
  <dimension ref="B1:AR50"/>
  <sheetViews>
    <sheetView topLeftCell="A4" zoomScale="80" zoomScaleNormal="80" zoomScaleSheetLayoutView="100" workbookViewId="0">
      <selection activeCell="B6" sqref="B6:X6"/>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43" width="4.625" style="46"/>
    <col min="44" max="44" width="8.5" style="23" customWidth="1"/>
    <col min="45" max="16384" width="4.625" style="23"/>
  </cols>
  <sheetData>
    <row r="1" spans="2:44" ht="20.25" customHeight="1">
      <c r="B1" s="344" t="s">
        <v>72</v>
      </c>
      <c r="C1" s="345"/>
      <c r="D1" s="345"/>
      <c r="E1" s="345"/>
      <c r="F1" s="345"/>
      <c r="G1" s="345"/>
      <c r="H1" s="345"/>
      <c r="I1" s="345"/>
      <c r="J1" s="345"/>
      <c r="K1" s="345"/>
      <c r="L1" s="345"/>
      <c r="M1" s="345"/>
      <c r="N1" s="345"/>
      <c r="O1" s="345"/>
      <c r="P1" s="345"/>
      <c r="Q1" s="345"/>
      <c r="R1" s="345"/>
      <c r="S1" s="345"/>
      <c r="T1" s="346"/>
      <c r="U1" s="356"/>
      <c r="V1" s="357"/>
      <c r="W1" s="357"/>
      <c r="X1" s="358"/>
      <c r="AB1" s="383" t="s">
        <v>374</v>
      </c>
      <c r="AC1" s="383"/>
      <c r="AD1" s="383"/>
      <c r="AE1" s="383"/>
      <c r="AF1" s="383"/>
      <c r="AG1" s="383"/>
      <c r="AH1" s="383"/>
      <c r="AI1" s="383"/>
      <c r="AJ1" s="383"/>
      <c r="AK1" s="383"/>
      <c r="AL1" s="383"/>
      <c r="AM1" s="383"/>
      <c r="AN1" s="383"/>
      <c r="AO1" s="383"/>
      <c r="AP1" s="383"/>
      <c r="AQ1" s="383"/>
      <c r="AR1" s="383"/>
    </row>
    <row r="2" spans="2:44" ht="13.5" customHeight="1">
      <c r="B2" s="347" t="s">
        <v>75</v>
      </c>
      <c r="C2" s="348"/>
      <c r="D2" s="348"/>
      <c r="E2" s="348"/>
      <c r="F2" s="348"/>
      <c r="G2" s="348"/>
      <c r="H2" s="348"/>
      <c r="I2" s="348"/>
      <c r="J2" s="348"/>
      <c r="K2" s="348"/>
      <c r="L2" s="348"/>
      <c r="M2" s="348"/>
      <c r="N2" s="348"/>
      <c r="O2" s="348"/>
      <c r="P2" s="348"/>
      <c r="Q2" s="348"/>
      <c r="R2" s="348"/>
      <c r="S2" s="348"/>
      <c r="T2" s="349"/>
      <c r="U2" s="359"/>
      <c r="V2" s="360"/>
      <c r="W2" s="360"/>
      <c r="X2" s="361"/>
    </row>
    <row r="3" spans="2:44" ht="13.5" customHeight="1">
      <c r="B3" s="350"/>
      <c r="C3" s="351"/>
      <c r="D3" s="351"/>
      <c r="E3" s="351"/>
      <c r="F3" s="351"/>
      <c r="G3" s="351"/>
      <c r="H3" s="351"/>
      <c r="I3" s="351"/>
      <c r="J3" s="351"/>
      <c r="K3" s="351"/>
      <c r="L3" s="351"/>
      <c r="M3" s="351"/>
      <c r="N3" s="351"/>
      <c r="O3" s="351"/>
      <c r="P3" s="351"/>
      <c r="Q3" s="351"/>
      <c r="R3" s="351"/>
      <c r="S3" s="351"/>
      <c r="T3" s="352"/>
      <c r="U3" s="359"/>
      <c r="V3" s="360"/>
      <c r="W3" s="360"/>
      <c r="X3" s="361"/>
      <c r="AB3" s="372" t="s">
        <v>194</v>
      </c>
      <c r="AC3" s="372"/>
      <c r="AD3" s="372"/>
      <c r="AE3" s="372"/>
      <c r="AF3" s="372"/>
      <c r="AG3" s="372"/>
      <c r="AH3" s="372"/>
      <c r="AI3" s="372"/>
      <c r="AJ3" s="372"/>
      <c r="AK3" s="372"/>
      <c r="AL3" s="372"/>
      <c r="AM3" s="372"/>
      <c r="AN3" s="372"/>
      <c r="AO3" s="372"/>
      <c r="AP3" s="372"/>
      <c r="AQ3" s="372"/>
      <c r="AR3" s="372"/>
    </row>
    <row r="4" spans="2:44" ht="13.5" customHeight="1">
      <c r="B4" s="353"/>
      <c r="C4" s="354"/>
      <c r="D4" s="354"/>
      <c r="E4" s="354"/>
      <c r="F4" s="354"/>
      <c r="G4" s="354"/>
      <c r="H4" s="354"/>
      <c r="I4" s="354"/>
      <c r="J4" s="354"/>
      <c r="K4" s="354"/>
      <c r="L4" s="354"/>
      <c r="M4" s="354"/>
      <c r="N4" s="354"/>
      <c r="O4" s="354"/>
      <c r="P4" s="354"/>
      <c r="Q4" s="354"/>
      <c r="R4" s="354"/>
      <c r="S4" s="354"/>
      <c r="T4" s="355"/>
      <c r="U4" s="362"/>
      <c r="V4" s="363"/>
      <c r="W4" s="363"/>
      <c r="X4" s="364"/>
      <c r="AB4" s="372"/>
      <c r="AC4" s="372"/>
      <c r="AD4" s="372"/>
      <c r="AE4" s="372"/>
      <c r="AF4" s="372"/>
      <c r="AG4" s="372"/>
      <c r="AH4" s="372"/>
      <c r="AI4" s="372"/>
      <c r="AJ4" s="372"/>
      <c r="AK4" s="372"/>
      <c r="AL4" s="372"/>
      <c r="AM4" s="372"/>
      <c r="AN4" s="372"/>
      <c r="AO4" s="372"/>
      <c r="AP4" s="372"/>
      <c r="AQ4" s="372"/>
      <c r="AR4" s="372"/>
    </row>
    <row r="5" spans="2:44" s="41" customFormat="1" ht="14.25" customHeight="1">
      <c r="B5" s="42" t="s">
        <v>0</v>
      </c>
      <c r="C5" s="336" t="s">
        <v>126</v>
      </c>
      <c r="D5" s="336"/>
      <c r="E5" s="337" t="s">
        <v>1</v>
      </c>
      <c r="F5" s="337"/>
      <c r="G5" s="337"/>
      <c r="H5" s="338" t="s">
        <v>441</v>
      </c>
      <c r="I5" s="338"/>
      <c r="J5" s="338"/>
      <c r="K5" s="337" t="s">
        <v>2</v>
      </c>
      <c r="L5" s="337"/>
      <c r="M5" s="337"/>
      <c r="N5" s="337"/>
      <c r="O5" s="336" t="s">
        <v>442</v>
      </c>
      <c r="P5" s="336"/>
      <c r="Q5" s="336"/>
      <c r="R5" s="336"/>
      <c r="S5" s="339" t="s">
        <v>3</v>
      </c>
      <c r="T5" s="340"/>
      <c r="U5" s="340"/>
      <c r="V5" s="341"/>
      <c r="W5" s="342" t="s">
        <v>120</v>
      </c>
      <c r="X5" s="343"/>
      <c r="Y5" s="47"/>
      <c r="Z5" s="48"/>
      <c r="AA5" s="48"/>
      <c r="AB5" s="380" t="s">
        <v>143</v>
      </c>
      <c r="AC5" s="380"/>
      <c r="AD5" s="380" t="s">
        <v>144</v>
      </c>
      <c r="AE5" s="380"/>
      <c r="AF5" s="380"/>
      <c r="AG5" s="380"/>
      <c r="AH5" s="380"/>
      <c r="AI5" s="380" t="s">
        <v>145</v>
      </c>
      <c r="AJ5" s="380"/>
      <c r="AK5" s="380"/>
      <c r="AL5" s="380" t="s">
        <v>146</v>
      </c>
      <c r="AM5" s="380"/>
      <c r="AN5" s="380"/>
      <c r="AO5" s="380"/>
      <c r="AP5" s="372" t="s">
        <v>149</v>
      </c>
      <c r="AQ5" s="372"/>
      <c r="AR5" s="373" t="s">
        <v>150</v>
      </c>
    </row>
    <row r="6" spans="2:44" ht="9" customHeight="1">
      <c r="B6" s="275"/>
      <c r="C6" s="275"/>
      <c r="D6" s="275"/>
      <c r="E6" s="275"/>
      <c r="F6" s="275"/>
      <c r="G6" s="275"/>
      <c r="H6" s="275"/>
      <c r="I6" s="275"/>
      <c r="J6" s="275"/>
      <c r="K6" s="275"/>
      <c r="L6" s="275"/>
      <c r="M6" s="275"/>
      <c r="N6" s="275"/>
      <c r="O6" s="275"/>
      <c r="P6" s="275"/>
      <c r="Q6" s="275"/>
      <c r="R6" s="275"/>
      <c r="S6" s="275"/>
      <c r="T6" s="275"/>
      <c r="U6" s="275"/>
      <c r="V6" s="275"/>
      <c r="W6" s="275"/>
      <c r="X6" s="275"/>
      <c r="AB6" s="380"/>
      <c r="AC6" s="380"/>
      <c r="AD6" s="380"/>
      <c r="AE6" s="380"/>
      <c r="AF6" s="380"/>
      <c r="AG6" s="380"/>
      <c r="AH6" s="380"/>
      <c r="AI6" s="380"/>
      <c r="AJ6" s="380"/>
      <c r="AK6" s="380"/>
      <c r="AL6" s="380"/>
      <c r="AM6" s="380"/>
      <c r="AN6" s="380"/>
      <c r="AO6" s="380"/>
      <c r="AP6" s="372"/>
      <c r="AQ6" s="372"/>
      <c r="AR6" s="373"/>
    </row>
    <row r="7" spans="2:44" ht="14.25" customHeight="1">
      <c r="B7" s="287" t="s">
        <v>76</v>
      </c>
      <c r="C7" s="288"/>
      <c r="D7" s="288"/>
      <c r="E7" s="288"/>
      <c r="F7" s="289"/>
      <c r="G7" s="293" t="s">
        <v>85</v>
      </c>
      <c r="H7" s="294"/>
      <c r="I7" s="294"/>
      <c r="J7" s="294"/>
      <c r="K7" s="294"/>
      <c r="L7" s="294"/>
      <c r="M7" s="294"/>
      <c r="N7" s="294"/>
      <c r="O7" s="294"/>
      <c r="P7" s="294"/>
      <c r="Q7" s="294"/>
      <c r="R7" s="294"/>
      <c r="S7" s="294"/>
      <c r="T7" s="294"/>
      <c r="U7" s="294"/>
      <c r="V7" s="294"/>
      <c r="W7" s="294"/>
      <c r="X7" s="295"/>
      <c r="AB7" s="375">
        <v>2019</v>
      </c>
      <c r="AC7" s="375"/>
      <c r="AD7" s="376" t="s">
        <v>127</v>
      </c>
      <c r="AE7" s="376"/>
      <c r="AF7" s="376"/>
      <c r="AG7" s="376"/>
      <c r="AH7" s="376"/>
      <c r="AI7" s="608">
        <v>11</v>
      </c>
      <c r="AJ7" s="609"/>
      <c r="AK7" s="610"/>
      <c r="AL7" s="608">
        <v>11</v>
      </c>
      <c r="AM7" s="609"/>
      <c r="AN7" s="609"/>
      <c r="AO7" s="610"/>
      <c r="AP7" s="393">
        <f t="shared" ref="AP7" si="0">AL7/AI7</f>
        <v>1</v>
      </c>
      <c r="AQ7" s="394"/>
      <c r="AR7" s="384">
        <f>+AP7</f>
        <v>1</v>
      </c>
    </row>
    <row r="8" spans="2:44" ht="14.25" customHeight="1">
      <c r="B8" s="290"/>
      <c r="C8" s="291"/>
      <c r="D8" s="291"/>
      <c r="E8" s="291"/>
      <c r="F8" s="292"/>
      <c r="G8" s="296"/>
      <c r="H8" s="297"/>
      <c r="I8" s="297"/>
      <c r="J8" s="297"/>
      <c r="K8" s="297"/>
      <c r="L8" s="297"/>
      <c r="M8" s="297"/>
      <c r="N8" s="297"/>
      <c r="O8" s="297"/>
      <c r="P8" s="297"/>
      <c r="Q8" s="297"/>
      <c r="R8" s="297"/>
      <c r="S8" s="297"/>
      <c r="T8" s="297"/>
      <c r="U8" s="297"/>
      <c r="V8" s="297"/>
      <c r="W8" s="297"/>
      <c r="X8" s="298"/>
      <c r="AB8" s="375"/>
      <c r="AC8" s="375"/>
      <c r="AD8" s="376" t="s">
        <v>128</v>
      </c>
      <c r="AE8" s="376"/>
      <c r="AF8" s="376"/>
      <c r="AG8" s="376"/>
      <c r="AH8" s="376"/>
      <c r="AI8" s="611"/>
      <c r="AJ8" s="612"/>
      <c r="AK8" s="613"/>
      <c r="AL8" s="611"/>
      <c r="AM8" s="612"/>
      <c r="AN8" s="612"/>
      <c r="AO8" s="613"/>
      <c r="AP8" s="395"/>
      <c r="AQ8" s="396"/>
      <c r="AR8" s="384"/>
    </row>
    <row r="9" spans="2:44" ht="19.149999999999999" customHeight="1">
      <c r="B9" s="281" t="s">
        <v>49</v>
      </c>
      <c r="C9" s="282"/>
      <c r="D9" s="282"/>
      <c r="E9" s="282"/>
      <c r="F9" s="282"/>
      <c r="G9" s="282"/>
      <c r="H9" s="282"/>
      <c r="I9" s="282"/>
      <c r="J9" s="282"/>
      <c r="K9" s="282"/>
      <c r="L9" s="282"/>
      <c r="M9" s="282"/>
      <c r="N9" s="282"/>
      <c r="O9" s="282"/>
      <c r="P9" s="282"/>
      <c r="Q9" s="282"/>
      <c r="R9" s="282"/>
      <c r="S9" s="282"/>
      <c r="T9" s="282"/>
      <c r="U9" s="282"/>
      <c r="V9" s="282"/>
      <c r="W9" s="282"/>
      <c r="X9" s="283"/>
      <c r="AB9" s="375"/>
      <c r="AC9" s="375"/>
      <c r="AD9" s="376" t="s">
        <v>129</v>
      </c>
      <c r="AE9" s="376"/>
      <c r="AF9" s="376"/>
      <c r="AG9" s="376"/>
      <c r="AH9" s="376"/>
      <c r="AI9" s="611"/>
      <c r="AJ9" s="612"/>
      <c r="AK9" s="613"/>
      <c r="AL9" s="611"/>
      <c r="AM9" s="612"/>
      <c r="AN9" s="612"/>
      <c r="AO9" s="613"/>
      <c r="AP9" s="395"/>
      <c r="AQ9" s="396"/>
      <c r="AR9" s="384"/>
    </row>
    <row r="10" spans="2:44" ht="15" customHeight="1">
      <c r="B10" s="268" t="s">
        <v>4</v>
      </c>
      <c r="C10" s="269"/>
      <c r="D10" s="269"/>
      <c r="E10" s="269"/>
      <c r="F10" s="269"/>
      <c r="G10" s="269"/>
      <c r="H10" s="269"/>
      <c r="I10" s="269"/>
      <c r="J10" s="269"/>
      <c r="K10" s="269"/>
      <c r="L10" s="269"/>
      <c r="M10" s="269"/>
      <c r="N10" s="269"/>
      <c r="O10" s="269"/>
      <c r="P10" s="269"/>
      <c r="Q10" s="269"/>
      <c r="R10" s="269"/>
      <c r="S10" s="269"/>
      <c r="T10" s="269"/>
      <c r="U10" s="269"/>
      <c r="V10" s="269"/>
      <c r="W10" s="269"/>
      <c r="X10" s="269"/>
      <c r="AB10" s="375"/>
      <c r="AC10" s="375"/>
      <c r="AD10" s="376" t="s">
        <v>130</v>
      </c>
      <c r="AE10" s="376"/>
      <c r="AF10" s="376"/>
      <c r="AG10" s="376"/>
      <c r="AH10" s="376"/>
      <c r="AI10" s="614"/>
      <c r="AJ10" s="615"/>
      <c r="AK10" s="616"/>
      <c r="AL10" s="614"/>
      <c r="AM10" s="615"/>
      <c r="AN10" s="615"/>
      <c r="AO10" s="616"/>
      <c r="AP10" s="397"/>
      <c r="AQ10" s="398"/>
      <c r="AR10" s="384"/>
    </row>
    <row r="11" spans="2:44" ht="38.25" customHeight="1">
      <c r="B11" s="280" t="s">
        <v>295</v>
      </c>
      <c r="C11" s="280"/>
      <c r="D11" s="280"/>
      <c r="E11" s="280"/>
      <c r="F11" s="280"/>
      <c r="G11" s="280"/>
      <c r="H11" s="280"/>
      <c r="I11" s="280"/>
      <c r="J11" s="280"/>
      <c r="K11" s="280"/>
      <c r="L11" s="280"/>
      <c r="M11" s="280"/>
      <c r="N11" s="280"/>
      <c r="O11" s="280"/>
      <c r="P11" s="280"/>
      <c r="Q11" s="280"/>
      <c r="R11" s="280"/>
      <c r="S11" s="280"/>
      <c r="T11" s="280"/>
      <c r="U11" s="280"/>
      <c r="V11" s="280"/>
      <c r="W11" s="280"/>
      <c r="X11" s="280"/>
      <c r="AB11" s="374">
        <v>2020</v>
      </c>
      <c r="AC11" s="374"/>
      <c r="AD11" s="377" t="s">
        <v>131</v>
      </c>
      <c r="AE11" s="377"/>
      <c r="AF11" s="377"/>
      <c r="AG11" s="377"/>
      <c r="AH11" s="377"/>
      <c r="AI11" s="617">
        <v>15</v>
      </c>
      <c r="AJ11" s="618"/>
      <c r="AK11" s="619"/>
      <c r="AL11" s="617">
        <v>15</v>
      </c>
      <c r="AM11" s="618"/>
      <c r="AN11" s="618"/>
      <c r="AO11" s="619"/>
      <c r="AP11" s="446">
        <f>AL11/AI11</f>
        <v>1</v>
      </c>
      <c r="AQ11" s="447"/>
      <c r="AR11" s="385">
        <f>SUM(AP11:AQ14)</f>
        <v>1</v>
      </c>
    </row>
    <row r="12" spans="2:44" ht="12.75">
      <c r="B12" s="262" t="s">
        <v>56</v>
      </c>
      <c r="C12" s="263"/>
      <c r="D12" s="263"/>
      <c r="E12" s="263"/>
      <c r="F12" s="264"/>
      <c r="G12" s="262" t="s">
        <v>48</v>
      </c>
      <c r="H12" s="263"/>
      <c r="I12" s="263"/>
      <c r="J12" s="264"/>
      <c r="K12" s="262" t="s">
        <v>5</v>
      </c>
      <c r="L12" s="263"/>
      <c r="M12" s="263"/>
      <c r="N12" s="264"/>
      <c r="O12" s="268" t="s">
        <v>6</v>
      </c>
      <c r="P12" s="269"/>
      <c r="Q12" s="269"/>
      <c r="R12" s="269"/>
      <c r="S12" s="269"/>
      <c r="T12" s="269"/>
      <c r="U12" s="269"/>
      <c r="V12" s="269"/>
      <c r="W12" s="269"/>
      <c r="X12" s="270"/>
      <c r="Y12" s="49"/>
      <c r="Z12" s="50"/>
      <c r="AA12" s="50"/>
      <c r="AB12" s="374"/>
      <c r="AC12" s="374"/>
      <c r="AD12" s="377" t="s">
        <v>132</v>
      </c>
      <c r="AE12" s="377"/>
      <c r="AF12" s="377"/>
      <c r="AG12" s="377"/>
      <c r="AH12" s="377"/>
      <c r="AI12" s="620"/>
      <c r="AJ12" s="621"/>
      <c r="AK12" s="622"/>
      <c r="AL12" s="620"/>
      <c r="AM12" s="621"/>
      <c r="AN12" s="621"/>
      <c r="AO12" s="622"/>
      <c r="AP12" s="455"/>
      <c r="AQ12" s="456"/>
      <c r="AR12" s="385"/>
    </row>
    <row r="13" spans="2:44" ht="25.5" customHeight="1">
      <c r="B13" s="265"/>
      <c r="C13" s="266"/>
      <c r="D13" s="266"/>
      <c r="E13" s="266"/>
      <c r="F13" s="267"/>
      <c r="G13" s="265"/>
      <c r="H13" s="266"/>
      <c r="I13" s="266"/>
      <c r="J13" s="267"/>
      <c r="K13" s="265"/>
      <c r="L13" s="266"/>
      <c r="M13" s="266"/>
      <c r="N13" s="267"/>
      <c r="O13" s="268" t="s">
        <v>55</v>
      </c>
      <c r="P13" s="269"/>
      <c r="Q13" s="269"/>
      <c r="R13" s="270"/>
      <c r="S13" s="268" t="s">
        <v>54</v>
      </c>
      <c r="T13" s="269"/>
      <c r="U13" s="270"/>
      <c r="V13" s="268" t="s">
        <v>53</v>
      </c>
      <c r="W13" s="269"/>
      <c r="X13" s="270"/>
      <c r="Y13" s="49"/>
      <c r="Z13" s="50"/>
      <c r="AA13" s="50"/>
      <c r="AB13" s="374"/>
      <c r="AC13" s="374"/>
      <c r="AD13" s="377" t="s">
        <v>133</v>
      </c>
      <c r="AE13" s="377"/>
      <c r="AF13" s="377"/>
      <c r="AG13" s="377"/>
      <c r="AH13" s="377"/>
      <c r="AI13" s="620"/>
      <c r="AJ13" s="621"/>
      <c r="AK13" s="622"/>
      <c r="AL13" s="620"/>
      <c r="AM13" s="621"/>
      <c r="AN13" s="621"/>
      <c r="AO13" s="622"/>
      <c r="AP13" s="455"/>
      <c r="AQ13" s="456"/>
      <c r="AR13" s="385"/>
    </row>
    <row r="14" spans="2:44" ht="29.25" customHeight="1">
      <c r="B14" s="276" t="s">
        <v>327</v>
      </c>
      <c r="C14" s="276"/>
      <c r="D14" s="276"/>
      <c r="E14" s="276"/>
      <c r="F14" s="276"/>
      <c r="G14" s="261" t="s">
        <v>100</v>
      </c>
      <c r="H14" s="261"/>
      <c r="I14" s="261"/>
      <c r="J14" s="261"/>
      <c r="K14" s="261">
        <v>1</v>
      </c>
      <c r="L14" s="261"/>
      <c r="M14" s="261"/>
      <c r="N14" s="261"/>
      <c r="O14" s="277">
        <v>1</v>
      </c>
      <c r="P14" s="278"/>
      <c r="Q14" s="278"/>
      <c r="R14" s="279"/>
      <c r="S14" s="329">
        <v>44561</v>
      </c>
      <c r="T14" s="330"/>
      <c r="U14" s="331"/>
      <c r="V14" s="332">
        <v>2021</v>
      </c>
      <c r="W14" s="332"/>
      <c r="X14" s="332"/>
      <c r="AB14" s="374"/>
      <c r="AC14" s="374"/>
      <c r="AD14" s="377" t="s">
        <v>134</v>
      </c>
      <c r="AE14" s="377"/>
      <c r="AF14" s="377"/>
      <c r="AG14" s="377"/>
      <c r="AH14" s="377"/>
      <c r="AI14" s="623"/>
      <c r="AJ14" s="624"/>
      <c r="AK14" s="625"/>
      <c r="AL14" s="623"/>
      <c r="AM14" s="624"/>
      <c r="AN14" s="624"/>
      <c r="AO14" s="625"/>
      <c r="AP14" s="448"/>
      <c r="AQ14" s="449"/>
      <c r="AR14" s="385"/>
    </row>
    <row r="15" spans="2:44" ht="18" customHeight="1">
      <c r="B15" s="281" t="s">
        <v>7</v>
      </c>
      <c r="C15" s="282"/>
      <c r="D15" s="282"/>
      <c r="E15" s="282"/>
      <c r="F15" s="282"/>
      <c r="G15" s="282"/>
      <c r="H15" s="282"/>
      <c r="I15" s="282"/>
      <c r="J15" s="282"/>
      <c r="K15" s="282"/>
      <c r="L15" s="282"/>
      <c r="M15" s="282"/>
      <c r="N15" s="282"/>
      <c r="O15" s="282"/>
      <c r="P15" s="282"/>
      <c r="Q15" s="282"/>
      <c r="R15" s="282"/>
      <c r="S15" s="282"/>
      <c r="T15" s="282"/>
      <c r="U15" s="282"/>
      <c r="V15" s="282"/>
      <c r="W15" s="282"/>
      <c r="X15" s="283"/>
      <c r="Z15" s="46" t="s">
        <v>51</v>
      </c>
      <c r="AB15" s="375">
        <v>2021</v>
      </c>
      <c r="AC15" s="375"/>
      <c r="AD15" s="376" t="s">
        <v>135</v>
      </c>
      <c r="AE15" s="376"/>
      <c r="AF15" s="376"/>
      <c r="AG15" s="376"/>
      <c r="AH15" s="376"/>
      <c r="AI15" s="626">
        <v>2</v>
      </c>
      <c r="AJ15" s="626"/>
      <c r="AK15" s="626"/>
      <c r="AL15" s="626">
        <v>2</v>
      </c>
      <c r="AM15" s="626"/>
      <c r="AN15" s="626"/>
      <c r="AO15" s="626"/>
      <c r="AP15" s="379">
        <f t="shared" ref="AP15:AP22" si="1">AL15/AI15</f>
        <v>1</v>
      </c>
      <c r="AQ15" s="379"/>
      <c r="AR15" s="384">
        <f t="shared" ref="AR15" si="2">SUM(AP15:AQ18)/4</f>
        <v>1.125</v>
      </c>
    </row>
    <row r="16" spans="2:44" ht="12.75" customHeight="1">
      <c r="B16" s="271" t="s">
        <v>52</v>
      </c>
      <c r="C16" s="262" t="s">
        <v>8</v>
      </c>
      <c r="D16" s="264"/>
      <c r="E16" s="262" t="s">
        <v>115</v>
      </c>
      <c r="F16" s="264"/>
      <c r="G16" s="262" t="s">
        <v>109</v>
      </c>
      <c r="H16" s="263"/>
      <c r="I16" s="263"/>
      <c r="J16" s="263"/>
      <c r="K16" s="263"/>
      <c r="L16" s="264"/>
      <c r="M16" s="274" t="s">
        <v>116</v>
      </c>
      <c r="N16" s="274"/>
      <c r="O16" s="274"/>
      <c r="P16" s="274"/>
      <c r="Q16" s="274"/>
      <c r="R16" s="274"/>
      <c r="S16" s="274"/>
      <c r="T16" s="274"/>
      <c r="U16" s="274"/>
      <c r="V16" s="274"/>
      <c r="W16" s="274"/>
      <c r="X16" s="274"/>
      <c r="AB16" s="375"/>
      <c r="AC16" s="375"/>
      <c r="AD16" s="376" t="s">
        <v>136</v>
      </c>
      <c r="AE16" s="376"/>
      <c r="AF16" s="376"/>
      <c r="AG16" s="376"/>
      <c r="AH16" s="376"/>
      <c r="AI16" s="626">
        <v>0</v>
      </c>
      <c r="AJ16" s="626"/>
      <c r="AK16" s="626"/>
      <c r="AL16" s="626">
        <v>0</v>
      </c>
      <c r="AM16" s="626"/>
      <c r="AN16" s="626"/>
      <c r="AO16" s="626"/>
      <c r="AP16" s="379">
        <v>1</v>
      </c>
      <c r="AQ16" s="379"/>
      <c r="AR16" s="384"/>
    </row>
    <row r="17" spans="2:44" ht="12.75" customHeight="1">
      <c r="B17" s="272"/>
      <c r="C17" s="265"/>
      <c r="D17" s="267"/>
      <c r="E17" s="265"/>
      <c r="F17" s="267"/>
      <c r="G17" s="265"/>
      <c r="H17" s="266"/>
      <c r="I17" s="266"/>
      <c r="J17" s="266"/>
      <c r="K17" s="266"/>
      <c r="L17" s="267"/>
      <c r="M17" s="268" t="s">
        <v>121</v>
      </c>
      <c r="N17" s="269"/>
      <c r="O17" s="269"/>
      <c r="P17" s="269"/>
      <c r="Q17" s="270"/>
      <c r="R17" s="268" t="s">
        <v>122</v>
      </c>
      <c r="S17" s="269"/>
      <c r="T17" s="269"/>
      <c r="U17" s="269"/>
      <c r="V17" s="273" t="s">
        <v>117</v>
      </c>
      <c r="W17" s="273"/>
      <c r="X17" s="273"/>
      <c r="AB17" s="375"/>
      <c r="AC17" s="375"/>
      <c r="AD17" s="376" t="s">
        <v>137</v>
      </c>
      <c r="AE17" s="376"/>
      <c r="AF17" s="376"/>
      <c r="AG17" s="376"/>
      <c r="AH17" s="376"/>
      <c r="AI17" s="626">
        <v>0</v>
      </c>
      <c r="AJ17" s="626"/>
      <c r="AK17" s="626"/>
      <c r="AL17" s="626">
        <v>0</v>
      </c>
      <c r="AM17" s="626"/>
      <c r="AN17" s="626"/>
      <c r="AO17" s="626"/>
      <c r="AP17" s="379">
        <v>1</v>
      </c>
      <c r="AQ17" s="379"/>
      <c r="AR17" s="384"/>
    </row>
    <row r="18" spans="2:44" ht="28.5" customHeight="1">
      <c r="B18" s="116" t="s">
        <v>195</v>
      </c>
      <c r="C18" s="259" t="s">
        <v>112</v>
      </c>
      <c r="D18" s="260"/>
      <c r="E18" s="261">
        <v>1</v>
      </c>
      <c r="F18" s="261"/>
      <c r="G18" s="276" t="s">
        <v>299</v>
      </c>
      <c r="H18" s="276"/>
      <c r="I18" s="276"/>
      <c r="J18" s="276"/>
      <c r="K18" s="276"/>
      <c r="L18" s="276"/>
      <c r="M18" s="333" t="s">
        <v>123</v>
      </c>
      <c r="N18" s="333"/>
      <c r="O18" s="333"/>
      <c r="P18" s="333"/>
      <c r="Q18" s="333"/>
      <c r="R18" s="334" t="s">
        <v>124</v>
      </c>
      <c r="S18" s="334"/>
      <c r="T18" s="334"/>
      <c r="U18" s="334"/>
      <c r="V18" s="335" t="s">
        <v>125</v>
      </c>
      <c r="W18" s="335"/>
      <c r="X18" s="335"/>
      <c r="AB18" s="375"/>
      <c r="AC18" s="375"/>
      <c r="AD18" s="376" t="s">
        <v>138</v>
      </c>
      <c r="AE18" s="376"/>
      <c r="AF18" s="376"/>
      <c r="AG18" s="376"/>
      <c r="AH18" s="376"/>
      <c r="AI18" s="626">
        <v>2</v>
      </c>
      <c r="AJ18" s="626"/>
      <c r="AK18" s="626"/>
      <c r="AL18" s="626">
        <v>3</v>
      </c>
      <c r="AM18" s="626"/>
      <c r="AN18" s="626"/>
      <c r="AO18" s="626"/>
      <c r="AP18" s="379">
        <f t="shared" ref="AP18" si="3">AL18/AI18</f>
        <v>1.5</v>
      </c>
      <c r="AQ18" s="379"/>
      <c r="AR18" s="384"/>
    </row>
    <row r="19" spans="2:44" ht="25.15" customHeight="1">
      <c r="B19" s="268" t="s">
        <v>9</v>
      </c>
      <c r="C19" s="269"/>
      <c r="D19" s="269"/>
      <c r="E19" s="269"/>
      <c r="F19" s="269"/>
      <c r="G19" s="269"/>
      <c r="H19" s="269"/>
      <c r="I19" s="269"/>
      <c r="J19" s="269"/>
      <c r="K19" s="269"/>
      <c r="L19" s="270"/>
      <c r="M19" s="268" t="s">
        <v>10</v>
      </c>
      <c r="N19" s="269"/>
      <c r="O19" s="269"/>
      <c r="P19" s="269"/>
      <c r="Q19" s="269"/>
      <c r="R19" s="269"/>
      <c r="S19" s="269"/>
      <c r="T19" s="269"/>
      <c r="U19" s="269"/>
      <c r="V19" s="269"/>
      <c r="W19" s="269"/>
      <c r="X19" s="270"/>
      <c r="AB19" s="374">
        <v>2022</v>
      </c>
      <c r="AC19" s="374"/>
      <c r="AD19" s="377" t="s">
        <v>139</v>
      </c>
      <c r="AE19" s="377"/>
      <c r="AF19" s="377"/>
      <c r="AG19" s="377"/>
      <c r="AH19" s="377"/>
      <c r="AI19" s="627"/>
      <c r="AJ19" s="628"/>
      <c r="AK19" s="629"/>
      <c r="AL19" s="505"/>
      <c r="AM19" s="505"/>
      <c r="AN19" s="505"/>
      <c r="AO19" s="505"/>
      <c r="AP19" s="382" t="e">
        <f t="shared" si="1"/>
        <v>#DIV/0!</v>
      </c>
      <c r="AQ19" s="382"/>
      <c r="AR19" s="385" t="e">
        <f t="shared" ref="AR19" si="4">SUM(AP19:AQ22)/4</f>
        <v>#DIV/0!</v>
      </c>
    </row>
    <row r="20" spans="2:44" ht="45.4" customHeight="1">
      <c r="B20" s="259" t="s">
        <v>328</v>
      </c>
      <c r="C20" s="286"/>
      <c r="D20" s="286"/>
      <c r="E20" s="286"/>
      <c r="F20" s="286"/>
      <c r="G20" s="286"/>
      <c r="H20" s="286"/>
      <c r="I20" s="286"/>
      <c r="J20" s="286"/>
      <c r="K20" s="286"/>
      <c r="L20" s="260"/>
      <c r="M20" s="259"/>
      <c r="N20" s="286"/>
      <c r="O20" s="286"/>
      <c r="P20" s="286"/>
      <c r="Q20" s="286"/>
      <c r="R20" s="286"/>
      <c r="S20" s="286"/>
      <c r="T20" s="286"/>
      <c r="U20" s="286"/>
      <c r="V20" s="286"/>
      <c r="W20" s="286"/>
      <c r="X20" s="260"/>
      <c r="AA20" s="51"/>
      <c r="AB20" s="374"/>
      <c r="AC20" s="374"/>
      <c r="AD20" s="377" t="s">
        <v>140</v>
      </c>
      <c r="AE20" s="377"/>
      <c r="AF20" s="377"/>
      <c r="AG20" s="377"/>
      <c r="AH20" s="377"/>
      <c r="AI20" s="505"/>
      <c r="AJ20" s="505"/>
      <c r="AK20" s="505"/>
      <c r="AL20" s="505"/>
      <c r="AM20" s="505"/>
      <c r="AN20" s="505"/>
      <c r="AO20" s="505"/>
      <c r="AP20" s="382" t="e">
        <f t="shared" si="1"/>
        <v>#DIV/0!</v>
      </c>
      <c r="AQ20" s="382"/>
      <c r="AR20" s="385"/>
    </row>
    <row r="21" spans="2:44" ht="18.95" customHeight="1">
      <c r="B21" s="281" t="s">
        <v>11</v>
      </c>
      <c r="C21" s="282"/>
      <c r="D21" s="282"/>
      <c r="E21" s="282"/>
      <c r="F21" s="282"/>
      <c r="G21" s="282"/>
      <c r="H21" s="282"/>
      <c r="I21" s="282"/>
      <c r="J21" s="282"/>
      <c r="K21" s="282"/>
      <c r="L21" s="282"/>
      <c r="M21" s="282"/>
      <c r="N21" s="282"/>
      <c r="O21" s="282"/>
      <c r="P21" s="282"/>
      <c r="Q21" s="282"/>
      <c r="R21" s="282"/>
      <c r="S21" s="282"/>
      <c r="T21" s="282"/>
      <c r="U21" s="282"/>
      <c r="V21" s="282"/>
      <c r="W21" s="282"/>
      <c r="X21" s="283"/>
      <c r="AB21" s="374"/>
      <c r="AC21" s="374"/>
      <c r="AD21" s="377" t="s">
        <v>141</v>
      </c>
      <c r="AE21" s="377"/>
      <c r="AF21" s="377"/>
      <c r="AG21" s="377"/>
      <c r="AH21" s="377"/>
      <c r="AI21" s="505"/>
      <c r="AJ21" s="505"/>
      <c r="AK21" s="505"/>
      <c r="AL21" s="505"/>
      <c r="AM21" s="505"/>
      <c r="AN21" s="505"/>
      <c r="AO21" s="505"/>
      <c r="AP21" s="382" t="e">
        <f t="shared" si="1"/>
        <v>#DIV/0!</v>
      </c>
      <c r="AQ21" s="382"/>
      <c r="AR21" s="385"/>
    </row>
    <row r="22" spans="2:44" ht="18.95" customHeight="1">
      <c r="B22" s="284" t="s">
        <v>12</v>
      </c>
      <c r="C22" s="284"/>
      <c r="D22" s="72" t="s">
        <v>13</v>
      </c>
      <c r="E22" s="72" t="s">
        <v>14</v>
      </c>
      <c r="F22" s="72" t="s">
        <v>15</v>
      </c>
      <c r="G22" s="285" t="s">
        <v>16</v>
      </c>
      <c r="H22" s="285"/>
      <c r="I22" s="285"/>
      <c r="J22" s="72" t="s">
        <v>17</v>
      </c>
      <c r="K22" s="285" t="s">
        <v>18</v>
      </c>
      <c r="L22" s="285"/>
      <c r="M22" s="285"/>
      <c r="N22" s="72" t="s">
        <v>19</v>
      </c>
      <c r="O22" s="285" t="s">
        <v>20</v>
      </c>
      <c r="P22" s="285"/>
      <c r="Q22" s="285" t="s">
        <v>21</v>
      </c>
      <c r="R22" s="285"/>
      <c r="S22" s="285"/>
      <c r="T22" s="285" t="s">
        <v>22</v>
      </c>
      <c r="U22" s="285"/>
      <c r="V22" s="285" t="s">
        <v>23</v>
      </c>
      <c r="W22" s="285"/>
      <c r="X22" s="72" t="s">
        <v>24</v>
      </c>
      <c r="AB22" s="374"/>
      <c r="AC22" s="374"/>
      <c r="AD22" s="377" t="s">
        <v>142</v>
      </c>
      <c r="AE22" s="377"/>
      <c r="AF22" s="377"/>
      <c r="AG22" s="377"/>
      <c r="AH22" s="377"/>
      <c r="AI22" s="505"/>
      <c r="AJ22" s="505"/>
      <c r="AK22" s="505"/>
      <c r="AL22" s="505"/>
      <c r="AM22" s="505"/>
      <c r="AN22" s="505"/>
      <c r="AO22" s="505"/>
      <c r="AP22" s="382" t="e">
        <f t="shared" si="1"/>
        <v>#DIV/0!</v>
      </c>
      <c r="AQ22" s="382"/>
      <c r="AR22" s="385"/>
    </row>
    <row r="23" spans="2:44" ht="18.95" customHeight="1">
      <c r="B23" s="284" t="s">
        <v>25</v>
      </c>
      <c r="C23" s="284"/>
      <c r="D23" s="368">
        <f>AL15</f>
        <v>2</v>
      </c>
      <c r="E23" s="369"/>
      <c r="F23" s="370"/>
      <c r="G23" s="371">
        <f>AL16</f>
        <v>0</v>
      </c>
      <c r="H23" s="570"/>
      <c r="I23" s="570"/>
      <c r="J23" s="570"/>
      <c r="K23" s="570"/>
      <c r="L23" s="570"/>
      <c r="M23" s="571"/>
      <c r="N23" s="368">
        <f>AL17</f>
        <v>0</v>
      </c>
      <c r="O23" s="369"/>
      <c r="P23" s="369"/>
      <c r="Q23" s="369"/>
      <c r="R23" s="369"/>
      <c r="S23" s="370"/>
      <c r="T23" s="371">
        <f>AL18</f>
        <v>3</v>
      </c>
      <c r="U23" s="286"/>
      <c r="V23" s="286"/>
      <c r="W23" s="286"/>
      <c r="X23" s="260"/>
      <c r="Z23" s="52"/>
      <c r="AA23" s="52"/>
    </row>
    <row r="24" spans="2:44" ht="18.95" customHeight="1">
      <c r="B24" s="284" t="s">
        <v>26</v>
      </c>
      <c r="C24" s="284"/>
      <c r="D24" s="368">
        <f>AI15</f>
        <v>2</v>
      </c>
      <c r="E24" s="369"/>
      <c r="F24" s="370"/>
      <c r="G24" s="371">
        <f>AI16</f>
        <v>0</v>
      </c>
      <c r="H24" s="286"/>
      <c r="I24" s="286"/>
      <c r="J24" s="286"/>
      <c r="K24" s="286"/>
      <c r="L24" s="286"/>
      <c r="M24" s="260"/>
      <c r="N24" s="368">
        <f>AI17</f>
        <v>0</v>
      </c>
      <c r="O24" s="369"/>
      <c r="P24" s="369"/>
      <c r="Q24" s="369"/>
      <c r="R24" s="369"/>
      <c r="S24" s="370"/>
      <c r="T24" s="371">
        <f>AI18</f>
        <v>2</v>
      </c>
      <c r="U24" s="286"/>
      <c r="V24" s="286"/>
      <c r="W24" s="286"/>
      <c r="X24" s="260"/>
      <c r="Y24" s="53"/>
    </row>
    <row r="25" spans="2:44" ht="19.7" customHeight="1">
      <c r="B25" s="281" t="s">
        <v>47</v>
      </c>
      <c r="C25" s="282"/>
      <c r="D25" s="282"/>
      <c r="E25" s="282"/>
      <c r="F25" s="282"/>
      <c r="G25" s="282"/>
      <c r="H25" s="282"/>
      <c r="I25" s="282"/>
      <c r="J25" s="282"/>
      <c r="K25" s="282"/>
      <c r="L25" s="282"/>
      <c r="M25" s="282"/>
      <c r="N25" s="282"/>
      <c r="O25" s="282"/>
      <c r="P25" s="282"/>
      <c r="Q25" s="282"/>
      <c r="R25" s="282"/>
      <c r="S25" s="282"/>
      <c r="T25" s="282"/>
      <c r="U25" s="282"/>
      <c r="V25" s="282"/>
      <c r="W25" s="282"/>
      <c r="X25" s="283"/>
    </row>
    <row r="26" spans="2:44" ht="25.5">
      <c r="B26" s="72" t="s">
        <v>27</v>
      </c>
      <c r="C26" s="72" t="s">
        <v>28</v>
      </c>
      <c r="D26" s="72" t="s">
        <v>29</v>
      </c>
      <c r="E26" s="72" t="s">
        <v>30</v>
      </c>
      <c r="F26" s="27"/>
      <c r="G26" s="27"/>
      <c r="H26" s="299"/>
      <c r="I26" s="299"/>
      <c r="J26" s="299"/>
      <c r="K26" s="299"/>
      <c r="L26" s="299"/>
      <c r="M26" s="299"/>
      <c r="N26" s="299"/>
      <c r="O26" s="299"/>
      <c r="P26" s="299"/>
      <c r="Q26" s="299"/>
      <c r="R26" s="299"/>
      <c r="S26" s="301"/>
      <c r="T26" s="301"/>
      <c r="U26" s="301"/>
      <c r="V26" s="301"/>
      <c r="W26" s="301"/>
      <c r="X26" s="302"/>
    </row>
    <row r="27" spans="2:44" ht="17.649999999999999" customHeight="1">
      <c r="B27" s="74" t="s">
        <v>31</v>
      </c>
      <c r="C27" s="365">
        <f>IF(ISERROR($D$23/$D$24),0,$D$23/$D$24)</f>
        <v>1</v>
      </c>
      <c r="D27" s="365">
        <f>$E$18</f>
        <v>1</v>
      </c>
      <c r="E27" s="73">
        <f>$O$14</f>
        <v>1</v>
      </c>
      <c r="F27" s="28"/>
      <c r="G27" s="28"/>
      <c r="H27" s="300"/>
      <c r="I27" s="300"/>
      <c r="J27" s="303"/>
      <c r="K27" s="303"/>
      <c r="L27" s="5"/>
      <c r="M27" s="5"/>
      <c r="N27" s="300"/>
      <c r="O27" s="300"/>
      <c r="P27" s="300"/>
      <c r="Q27" s="300"/>
      <c r="R27" s="300"/>
      <c r="S27" s="304"/>
      <c r="T27" s="304"/>
      <c r="U27" s="304"/>
      <c r="V27" s="304"/>
      <c r="W27" s="304"/>
      <c r="X27" s="305"/>
    </row>
    <row r="28" spans="2:44" ht="17.649999999999999" customHeight="1">
      <c r="B28" s="74" t="s">
        <v>32</v>
      </c>
      <c r="C28" s="366"/>
      <c r="D28" s="366"/>
      <c r="E28" s="73">
        <f t="shared" ref="E28:E37" si="5">$O$14</f>
        <v>1</v>
      </c>
      <c r="F28" s="28"/>
      <c r="G28" s="28"/>
      <c r="H28" s="303"/>
      <c r="I28" s="303"/>
      <c r="J28" s="303"/>
      <c r="K28" s="303"/>
      <c r="L28" s="6"/>
      <c r="M28" s="5"/>
      <c r="N28" s="303"/>
      <c r="O28" s="303"/>
      <c r="P28" s="303"/>
      <c r="Q28" s="303"/>
      <c r="R28" s="303"/>
      <c r="S28" s="304"/>
      <c r="T28" s="304"/>
      <c r="U28" s="304"/>
      <c r="V28" s="304"/>
      <c r="W28" s="304"/>
      <c r="X28" s="305"/>
    </row>
    <row r="29" spans="2:44" ht="17.649999999999999" customHeight="1">
      <c r="B29" s="74" t="s">
        <v>33</v>
      </c>
      <c r="C29" s="367"/>
      <c r="D29" s="367"/>
      <c r="E29" s="73">
        <f t="shared" si="5"/>
        <v>1</v>
      </c>
      <c r="F29" s="28"/>
      <c r="G29" s="28"/>
      <c r="H29" s="303"/>
      <c r="I29" s="303"/>
      <c r="J29" s="303"/>
      <c r="K29" s="303"/>
      <c r="L29" s="6"/>
      <c r="M29" s="5"/>
      <c r="N29" s="303"/>
      <c r="O29" s="303"/>
      <c r="P29" s="303"/>
      <c r="Q29" s="303"/>
      <c r="R29" s="303"/>
      <c r="S29" s="304"/>
      <c r="T29" s="304"/>
      <c r="U29" s="304"/>
      <c r="V29" s="304"/>
      <c r="W29" s="304"/>
      <c r="X29" s="305"/>
    </row>
    <row r="30" spans="2:44" ht="17.649999999999999" customHeight="1">
      <c r="B30" s="74" t="s">
        <v>34</v>
      </c>
      <c r="C30" s="365">
        <f>IF(ISERROR($G$23/$G$24),0,$G$23/$G$24)</f>
        <v>0</v>
      </c>
      <c r="D30" s="365">
        <f t="shared" ref="D30:D36" si="6">$E$18</f>
        <v>1</v>
      </c>
      <c r="E30" s="73">
        <f t="shared" si="5"/>
        <v>1</v>
      </c>
      <c r="F30" s="28"/>
      <c r="G30" s="28"/>
      <c r="H30" s="303"/>
      <c r="I30" s="303"/>
      <c r="J30" s="303"/>
      <c r="K30" s="303"/>
      <c r="L30" s="6"/>
      <c r="M30" s="5"/>
      <c r="N30" s="303"/>
      <c r="O30" s="303"/>
      <c r="P30" s="303"/>
      <c r="Q30" s="303"/>
      <c r="R30" s="303"/>
      <c r="S30" s="304"/>
      <c r="T30" s="304"/>
      <c r="U30" s="304"/>
      <c r="V30" s="304"/>
      <c r="W30" s="304"/>
      <c r="X30" s="305"/>
    </row>
    <row r="31" spans="2:44" ht="17.649999999999999" customHeight="1">
      <c r="B31" s="74" t="s">
        <v>35</v>
      </c>
      <c r="C31" s="366"/>
      <c r="D31" s="366"/>
      <c r="E31" s="73">
        <f t="shared" si="5"/>
        <v>1</v>
      </c>
      <c r="F31" s="28"/>
      <c r="G31" s="28"/>
      <c r="H31" s="303"/>
      <c r="I31" s="303"/>
      <c r="J31" s="303"/>
      <c r="K31" s="303"/>
      <c r="L31" s="6"/>
      <c r="M31" s="5"/>
      <c r="N31" s="303"/>
      <c r="O31" s="303"/>
      <c r="P31" s="303"/>
      <c r="Q31" s="303"/>
      <c r="R31" s="303"/>
      <c r="S31" s="304"/>
      <c r="T31" s="304"/>
      <c r="U31" s="304"/>
      <c r="V31" s="304"/>
      <c r="W31" s="304"/>
      <c r="X31" s="305"/>
    </row>
    <row r="32" spans="2:44" ht="17.649999999999999" customHeight="1">
      <c r="B32" s="74" t="s">
        <v>36</v>
      </c>
      <c r="C32" s="367"/>
      <c r="D32" s="367"/>
      <c r="E32" s="73">
        <f t="shared" si="5"/>
        <v>1</v>
      </c>
      <c r="F32" s="28"/>
      <c r="G32" s="28"/>
      <c r="H32" s="303"/>
      <c r="I32" s="303"/>
      <c r="J32" s="303"/>
      <c r="K32" s="303"/>
      <c r="L32" s="6"/>
      <c r="M32" s="5"/>
      <c r="N32" s="303"/>
      <c r="O32" s="303"/>
      <c r="P32" s="303"/>
      <c r="Q32" s="303"/>
      <c r="R32" s="303"/>
      <c r="S32" s="304"/>
      <c r="T32" s="304"/>
      <c r="U32" s="304"/>
      <c r="V32" s="304"/>
      <c r="W32" s="304"/>
      <c r="X32" s="305"/>
    </row>
    <row r="33" spans="2:27" ht="17.649999999999999" customHeight="1">
      <c r="B33" s="74" t="s">
        <v>37</v>
      </c>
      <c r="C33" s="365">
        <f>IF(ISERROR($N$23/$N$24),0,$N$23/$N$24)</f>
        <v>0</v>
      </c>
      <c r="D33" s="365">
        <f t="shared" si="6"/>
        <v>1</v>
      </c>
      <c r="E33" s="73">
        <f t="shared" si="5"/>
        <v>1</v>
      </c>
      <c r="F33" s="28"/>
      <c r="G33" s="28"/>
      <c r="H33" s="303"/>
      <c r="I33" s="303"/>
      <c r="J33" s="303"/>
      <c r="K33" s="303"/>
      <c r="L33" s="6"/>
      <c r="M33" s="5"/>
      <c r="N33" s="303"/>
      <c r="O33" s="303"/>
      <c r="P33" s="303"/>
      <c r="Q33" s="303"/>
      <c r="R33" s="303"/>
      <c r="S33" s="304"/>
      <c r="T33" s="304"/>
      <c r="U33" s="304"/>
      <c r="V33" s="304"/>
      <c r="W33" s="304"/>
      <c r="X33" s="305"/>
    </row>
    <row r="34" spans="2:27" ht="17.649999999999999" customHeight="1">
      <c r="B34" s="74" t="s">
        <v>38</v>
      </c>
      <c r="C34" s="366"/>
      <c r="D34" s="366"/>
      <c r="E34" s="73">
        <f t="shared" si="5"/>
        <v>1</v>
      </c>
      <c r="F34" s="28"/>
      <c r="G34" s="28"/>
      <c r="H34" s="303"/>
      <c r="I34" s="303"/>
      <c r="J34" s="303"/>
      <c r="K34" s="303"/>
      <c r="L34" s="6"/>
      <c r="M34" s="5"/>
      <c r="N34" s="303"/>
      <c r="O34" s="303"/>
      <c r="P34" s="303"/>
      <c r="Q34" s="303"/>
      <c r="R34" s="303"/>
      <c r="S34" s="304"/>
      <c r="T34" s="304"/>
      <c r="U34" s="304"/>
      <c r="V34" s="304"/>
      <c r="W34" s="304"/>
      <c r="X34" s="305"/>
    </row>
    <row r="35" spans="2:27" ht="17.649999999999999" customHeight="1">
      <c r="B35" s="74" t="s">
        <v>39</v>
      </c>
      <c r="C35" s="367"/>
      <c r="D35" s="367"/>
      <c r="E35" s="73">
        <f t="shared" si="5"/>
        <v>1</v>
      </c>
      <c r="F35" s="28"/>
      <c r="G35" s="28"/>
      <c r="H35" s="303"/>
      <c r="I35" s="303"/>
      <c r="J35" s="303"/>
      <c r="K35" s="303"/>
      <c r="L35" s="6"/>
      <c r="M35" s="5"/>
      <c r="N35" s="303"/>
      <c r="O35" s="303"/>
      <c r="P35" s="303"/>
      <c r="Q35" s="303"/>
      <c r="R35" s="303"/>
      <c r="S35" s="304"/>
      <c r="T35" s="304"/>
      <c r="U35" s="304"/>
      <c r="V35" s="304"/>
      <c r="W35" s="304"/>
      <c r="X35" s="305"/>
    </row>
    <row r="36" spans="2:27" ht="17.649999999999999" customHeight="1">
      <c r="B36" s="74" t="s">
        <v>40</v>
      </c>
      <c r="C36" s="365">
        <f>IF(ISERROR($T$23/$T$24),0,$T$23/$T$24)</f>
        <v>1.5</v>
      </c>
      <c r="D36" s="365">
        <f t="shared" si="6"/>
        <v>1</v>
      </c>
      <c r="E36" s="73">
        <f t="shared" si="5"/>
        <v>1</v>
      </c>
      <c r="F36" s="28"/>
      <c r="G36" s="28"/>
      <c r="H36" s="303"/>
      <c r="I36" s="303"/>
      <c r="J36" s="303"/>
      <c r="K36" s="303"/>
      <c r="L36" s="6"/>
      <c r="M36" s="5"/>
      <c r="N36" s="303"/>
      <c r="O36" s="303"/>
      <c r="P36" s="303"/>
      <c r="Q36" s="303"/>
      <c r="R36" s="303"/>
      <c r="S36" s="304"/>
      <c r="T36" s="304"/>
      <c r="U36" s="304"/>
      <c r="V36" s="304"/>
      <c r="W36" s="304"/>
      <c r="X36" s="305"/>
    </row>
    <row r="37" spans="2:27" ht="17.649999999999999" customHeight="1">
      <c r="B37" s="74" t="s">
        <v>41</v>
      </c>
      <c r="C37" s="366"/>
      <c r="D37" s="366"/>
      <c r="E37" s="73">
        <f t="shared" si="5"/>
        <v>1</v>
      </c>
      <c r="F37" s="28"/>
      <c r="G37" s="28"/>
      <c r="H37" s="303"/>
      <c r="I37" s="303"/>
      <c r="J37" s="303"/>
      <c r="K37" s="303"/>
      <c r="L37" s="6"/>
      <c r="M37" s="5"/>
      <c r="N37" s="303"/>
      <c r="O37" s="303"/>
      <c r="P37" s="303"/>
      <c r="Q37" s="303"/>
      <c r="R37" s="303"/>
      <c r="S37" s="304"/>
      <c r="T37" s="304"/>
      <c r="U37" s="304"/>
      <c r="V37" s="304"/>
      <c r="W37" s="304"/>
      <c r="X37" s="305"/>
    </row>
    <row r="38" spans="2:27" ht="17.649999999999999" customHeight="1">
      <c r="B38" s="74" t="s">
        <v>42</v>
      </c>
      <c r="C38" s="367"/>
      <c r="D38" s="367"/>
      <c r="E38" s="73">
        <v>0</v>
      </c>
      <c r="F38" s="29"/>
      <c r="G38" s="29"/>
      <c r="H38" s="308"/>
      <c r="I38" s="308"/>
      <c r="J38" s="308"/>
      <c r="K38" s="308"/>
      <c r="L38" s="7"/>
      <c r="M38" s="8"/>
      <c r="N38" s="308"/>
      <c r="O38" s="308"/>
      <c r="P38" s="308"/>
      <c r="Q38" s="308"/>
      <c r="R38" s="308"/>
      <c r="S38" s="306"/>
      <c r="T38" s="306"/>
      <c r="U38" s="306"/>
      <c r="V38" s="306"/>
      <c r="W38" s="306"/>
      <c r="X38" s="307"/>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311" t="s">
        <v>50</v>
      </c>
      <c r="C40" s="312"/>
      <c r="D40" s="312"/>
      <c r="E40" s="312"/>
      <c r="F40" s="312"/>
      <c r="G40" s="312"/>
      <c r="H40" s="312"/>
      <c r="I40" s="312"/>
      <c r="J40" s="312"/>
      <c r="K40" s="312"/>
      <c r="L40" s="312"/>
      <c r="M40" s="312"/>
      <c r="N40" s="312"/>
      <c r="O40" s="312"/>
      <c r="P40" s="312"/>
      <c r="Q40" s="312"/>
      <c r="R40" s="312"/>
      <c r="S40" s="312"/>
      <c r="T40" s="312"/>
      <c r="U40" s="312"/>
      <c r="V40" s="312"/>
      <c r="W40" s="312"/>
      <c r="X40" s="313"/>
    </row>
    <row r="41" spans="2:27" ht="33" customHeight="1">
      <c r="B41" s="309"/>
      <c r="C41" s="309"/>
      <c r="D41" s="309"/>
      <c r="E41" s="309"/>
      <c r="F41" s="309"/>
      <c r="G41" s="309"/>
      <c r="H41" s="309"/>
      <c r="I41" s="309"/>
      <c r="J41" s="309"/>
      <c r="K41" s="309"/>
      <c r="L41" s="309"/>
      <c r="M41" s="309"/>
      <c r="N41" s="309"/>
      <c r="O41" s="309"/>
      <c r="P41" s="309"/>
      <c r="Q41" s="309"/>
      <c r="R41" s="309"/>
      <c r="S41" s="309"/>
      <c r="T41" s="309"/>
      <c r="U41" s="309"/>
      <c r="V41" s="309"/>
      <c r="W41" s="309"/>
      <c r="X41" s="309"/>
      <c r="Y41" s="54"/>
      <c r="Z41" s="55"/>
      <c r="AA41" s="55"/>
    </row>
    <row r="42" spans="2:27" ht="10.5" customHeight="1">
      <c r="B42" s="310"/>
      <c r="C42" s="299"/>
      <c r="D42" s="299"/>
      <c r="E42" s="299"/>
      <c r="F42" s="299"/>
      <c r="G42" s="299"/>
      <c r="H42" s="299"/>
      <c r="I42" s="299"/>
      <c r="J42" s="299"/>
      <c r="K42" s="299"/>
      <c r="L42" s="299"/>
      <c r="M42" s="299"/>
      <c r="N42" s="299"/>
      <c r="O42" s="299"/>
      <c r="P42" s="299"/>
      <c r="Q42" s="299"/>
      <c r="R42" s="299"/>
      <c r="S42" s="299"/>
      <c r="T42" s="299"/>
      <c r="U42" s="299"/>
      <c r="V42" s="299"/>
      <c r="W42" s="299"/>
      <c r="X42" s="302"/>
      <c r="Y42" s="56"/>
      <c r="Z42" s="57"/>
      <c r="AA42" s="58"/>
    </row>
    <row r="43" spans="2:27" ht="18" customHeight="1">
      <c r="B43" s="323" t="s">
        <v>43</v>
      </c>
      <c r="C43" s="324"/>
      <c r="D43" s="324"/>
      <c r="E43" s="324"/>
      <c r="F43" s="324"/>
      <c r="G43" s="324"/>
      <c r="H43" s="324"/>
      <c r="I43" s="324"/>
      <c r="J43" s="324"/>
      <c r="K43" s="324"/>
      <c r="L43" s="324"/>
      <c r="M43" s="324"/>
      <c r="N43" s="324"/>
      <c r="O43" s="324"/>
      <c r="P43" s="324"/>
      <c r="Q43" s="324"/>
      <c r="R43" s="324"/>
      <c r="S43" s="324"/>
      <c r="T43" s="324"/>
      <c r="U43" s="324"/>
      <c r="V43" s="324"/>
      <c r="W43" s="324"/>
      <c r="X43" s="325"/>
      <c r="Y43" s="56"/>
      <c r="Z43" s="57"/>
      <c r="AA43" s="58"/>
    </row>
    <row r="44" spans="2:27" ht="32.25" customHeight="1">
      <c r="B44" s="326"/>
      <c r="C44" s="327"/>
      <c r="D44" s="327"/>
      <c r="E44" s="327"/>
      <c r="F44" s="327"/>
      <c r="G44" s="327"/>
      <c r="H44" s="327"/>
      <c r="I44" s="327"/>
      <c r="J44" s="327"/>
      <c r="K44" s="327"/>
      <c r="L44" s="327"/>
      <c r="M44" s="327"/>
      <c r="N44" s="327"/>
      <c r="O44" s="327"/>
      <c r="P44" s="327"/>
      <c r="Q44" s="327"/>
      <c r="R44" s="327"/>
      <c r="S44" s="327"/>
      <c r="T44" s="327"/>
      <c r="U44" s="327"/>
      <c r="V44" s="327"/>
      <c r="W44" s="327"/>
      <c r="X44" s="328"/>
      <c r="Y44" s="56"/>
      <c r="Z44" s="57"/>
      <c r="AA44" s="58"/>
    </row>
    <row r="45" spans="2:27" ht="8.4499999999999993" customHeight="1">
      <c r="B45" s="30"/>
      <c r="C45" s="27"/>
      <c r="D45" s="27"/>
      <c r="E45" s="27"/>
      <c r="F45" s="27"/>
      <c r="G45" s="299"/>
      <c r="H45" s="299"/>
      <c r="I45" s="299"/>
      <c r="J45" s="299"/>
      <c r="K45" s="299"/>
      <c r="L45" s="299"/>
      <c r="M45" s="27"/>
      <c r="N45" s="27"/>
      <c r="O45" s="27"/>
      <c r="P45" s="27"/>
      <c r="Q45" s="27"/>
      <c r="R45" s="27"/>
      <c r="S45" s="27"/>
      <c r="T45" s="27"/>
      <c r="U45" s="27"/>
      <c r="V45" s="27"/>
      <c r="W45" s="27"/>
      <c r="X45" s="31"/>
      <c r="Y45" s="56"/>
      <c r="Z45" s="57"/>
      <c r="AA45" s="58"/>
    </row>
    <row r="46" spans="2:27" ht="12.75">
      <c r="B46" s="314" t="s">
        <v>44</v>
      </c>
      <c r="C46" s="315"/>
      <c r="D46" s="315"/>
      <c r="E46" s="315"/>
      <c r="F46" s="315"/>
      <c r="G46" s="315"/>
      <c r="H46" s="315"/>
      <c r="I46" s="28"/>
      <c r="J46" s="13" t="s">
        <v>45</v>
      </c>
      <c r="K46" s="28"/>
      <c r="L46" s="316" t="s">
        <v>278</v>
      </c>
      <c r="M46" s="317"/>
      <c r="N46" s="28"/>
      <c r="O46" s="5" t="s">
        <v>46</v>
      </c>
      <c r="P46" s="28"/>
      <c r="Q46" s="259"/>
      <c r="R46" s="260"/>
      <c r="S46" s="28"/>
      <c r="T46" s="28"/>
      <c r="U46" s="28"/>
      <c r="V46" s="28"/>
      <c r="W46" s="28"/>
      <c r="X46" s="33"/>
      <c r="Y46" s="56"/>
      <c r="Z46" s="57"/>
      <c r="AA46" s="58"/>
    </row>
    <row r="47" spans="2:27" ht="8.4499999999999993" customHeight="1">
      <c r="B47" s="34"/>
      <c r="C47" s="28"/>
      <c r="D47" s="28"/>
      <c r="E47" s="28"/>
      <c r="F47" s="28"/>
      <c r="G47" s="28"/>
      <c r="H47" s="28"/>
      <c r="I47" s="318"/>
      <c r="J47" s="318"/>
      <c r="K47" s="318"/>
      <c r="L47" s="318"/>
      <c r="M47" s="318"/>
      <c r="N47" s="318"/>
      <c r="O47" s="318"/>
      <c r="P47" s="318"/>
      <c r="Q47" s="318"/>
      <c r="R47" s="318"/>
      <c r="S47" s="318"/>
      <c r="T47" s="318"/>
      <c r="U47" s="318"/>
      <c r="V47" s="318"/>
      <c r="W47" s="318"/>
      <c r="X47" s="319"/>
      <c r="Y47" s="56"/>
      <c r="Z47" s="57"/>
      <c r="AA47" s="58"/>
    </row>
    <row r="48" spans="2:27" ht="35.25" customHeight="1">
      <c r="B48" s="320" t="s">
        <v>57</v>
      </c>
      <c r="C48" s="321"/>
      <c r="D48" s="321"/>
      <c r="E48" s="321"/>
      <c r="F48" s="321"/>
      <c r="G48" s="321"/>
      <c r="H48" s="321"/>
      <c r="I48" s="321"/>
      <c r="J48" s="321"/>
      <c r="K48" s="321"/>
      <c r="L48" s="321"/>
      <c r="M48" s="321"/>
      <c r="N48" s="321"/>
      <c r="O48" s="321"/>
      <c r="P48" s="321"/>
      <c r="Q48" s="321"/>
      <c r="R48" s="321"/>
      <c r="S48" s="321"/>
      <c r="T48" s="321"/>
      <c r="U48" s="321"/>
      <c r="V48" s="321"/>
      <c r="W48" s="321"/>
      <c r="X48" s="322"/>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303"/>
      <c r="H50" s="303"/>
      <c r="I50" s="303"/>
      <c r="J50" s="303"/>
      <c r="K50" s="303"/>
      <c r="L50" s="303"/>
      <c r="M50" s="303"/>
      <c r="N50" s="303"/>
      <c r="O50" s="303"/>
      <c r="P50" s="303"/>
      <c r="Q50" s="303"/>
      <c r="R50" s="303"/>
      <c r="S50" s="303"/>
      <c r="T50" s="303"/>
      <c r="U50" s="303"/>
      <c r="V50" s="303"/>
      <c r="W50" s="303"/>
      <c r="X50" s="303"/>
      <c r="Y50" s="56"/>
      <c r="Z50" s="57"/>
      <c r="AA50" s="58"/>
    </row>
  </sheetData>
  <sheetProtection selectLockedCells="1" selectUnlockedCells="1"/>
  <mergeCells count="203">
    <mergeCell ref="N33:O33"/>
    <mergeCell ref="P33:R33"/>
    <mergeCell ref="N37:O37"/>
    <mergeCell ref="P37:R37"/>
    <mergeCell ref="AI17:AK17"/>
    <mergeCell ref="AI18:AK18"/>
    <mergeCell ref="AR7:AR10"/>
    <mergeCell ref="AR11:AR14"/>
    <mergeCell ref="AR15:AR18"/>
    <mergeCell ref="AR19:AR22"/>
    <mergeCell ref="AP22:AQ22"/>
    <mergeCell ref="B21:X21"/>
    <mergeCell ref="AD21:AH21"/>
    <mergeCell ref="AI21:AK21"/>
    <mergeCell ref="AL21:AO21"/>
    <mergeCell ref="AP21:AQ21"/>
    <mergeCell ref="B22:C22"/>
    <mergeCell ref="G22:I22"/>
    <mergeCell ref="K22:M22"/>
    <mergeCell ref="O22:P22"/>
    <mergeCell ref="Q22:S22"/>
    <mergeCell ref="AP19:AQ19"/>
    <mergeCell ref="B20:L20"/>
    <mergeCell ref="M20:X20"/>
    <mergeCell ref="B46:H46"/>
    <mergeCell ref="L46:M46"/>
    <mergeCell ref="Q46:R46"/>
    <mergeCell ref="H34:I34"/>
    <mergeCell ref="J34:K34"/>
    <mergeCell ref="N34:O34"/>
    <mergeCell ref="P34:R34"/>
    <mergeCell ref="H35:I35"/>
    <mergeCell ref="J35:K35"/>
    <mergeCell ref="N35:O35"/>
    <mergeCell ref="H36:I36"/>
    <mergeCell ref="J36:K36"/>
    <mergeCell ref="N36:O36"/>
    <mergeCell ref="P36:R36"/>
    <mergeCell ref="H37:I37"/>
    <mergeCell ref="J37:K37"/>
    <mergeCell ref="H32:I32"/>
    <mergeCell ref="J32:K32"/>
    <mergeCell ref="N32:O32"/>
    <mergeCell ref="P32:R32"/>
    <mergeCell ref="H33:I33"/>
    <mergeCell ref="J33:K33"/>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C36:C38"/>
    <mergeCell ref="D36:D38"/>
    <mergeCell ref="I47:X47"/>
    <mergeCell ref="B48:X48"/>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P35:R35"/>
    <mergeCell ref="G23:M23"/>
    <mergeCell ref="N23:S23"/>
    <mergeCell ref="T23:X23"/>
    <mergeCell ref="D24:F24"/>
    <mergeCell ref="G24:M24"/>
    <mergeCell ref="N24:S24"/>
    <mergeCell ref="T24:X24"/>
    <mergeCell ref="B25:X25"/>
    <mergeCell ref="B23:C23"/>
    <mergeCell ref="AD20:AH20"/>
    <mergeCell ref="AI20:AK20"/>
    <mergeCell ref="AL20:AO20"/>
    <mergeCell ref="AP20:AQ20"/>
    <mergeCell ref="AD18:AH18"/>
    <mergeCell ref="AL18:AO18"/>
    <mergeCell ref="AP18:AQ18"/>
    <mergeCell ref="B19:L19"/>
    <mergeCell ref="M19:X19"/>
    <mergeCell ref="AB19:AC22"/>
    <mergeCell ref="AD19:AH19"/>
    <mergeCell ref="AI19:AK19"/>
    <mergeCell ref="AL19:AO19"/>
    <mergeCell ref="C18:D18"/>
    <mergeCell ref="E18:F18"/>
    <mergeCell ref="G18:L18"/>
    <mergeCell ref="M18:Q18"/>
    <mergeCell ref="R18:U18"/>
    <mergeCell ref="V18:X18"/>
    <mergeCell ref="AI22:AK22"/>
    <mergeCell ref="AL22:AO22"/>
    <mergeCell ref="B15:X15"/>
    <mergeCell ref="AB15:AC18"/>
    <mergeCell ref="AD15:AH15"/>
    <mergeCell ref="AL15:AO15"/>
    <mergeCell ref="AP15:AQ15"/>
    <mergeCell ref="B16:B17"/>
    <mergeCell ref="C16:D17"/>
    <mergeCell ref="AP16:AQ16"/>
    <mergeCell ref="M17:Q17"/>
    <mergeCell ref="R17:U17"/>
    <mergeCell ref="V17:X17"/>
    <mergeCell ref="AD17:AH17"/>
    <mergeCell ref="AL17:AO17"/>
    <mergeCell ref="AP17:AQ17"/>
    <mergeCell ref="E16:F17"/>
    <mergeCell ref="G16:L17"/>
    <mergeCell ref="M16:X16"/>
    <mergeCell ref="AD16:AH16"/>
    <mergeCell ref="AL16:AO16"/>
    <mergeCell ref="AI15:AK15"/>
    <mergeCell ref="AI16:AK16"/>
    <mergeCell ref="AI7:AK10"/>
    <mergeCell ref="AL7:AO10"/>
    <mergeCell ref="AP7:AQ10"/>
    <mergeCell ref="B12:F13"/>
    <mergeCell ref="G12:J13"/>
    <mergeCell ref="K12:N13"/>
    <mergeCell ref="O12:X12"/>
    <mergeCell ref="AD12:AH12"/>
    <mergeCell ref="O13:R13"/>
    <mergeCell ref="S13:U13"/>
    <mergeCell ref="V13:X13"/>
    <mergeCell ref="AD13:AH13"/>
    <mergeCell ref="AI11:AK14"/>
    <mergeCell ref="AL11:AO14"/>
    <mergeCell ref="AP11:AQ14"/>
    <mergeCell ref="B7:F8"/>
    <mergeCell ref="G7:X8"/>
    <mergeCell ref="AB7:AC10"/>
    <mergeCell ref="AD7:AH7"/>
    <mergeCell ref="B10:X10"/>
    <mergeCell ref="AD10:AH10"/>
    <mergeCell ref="AD8:AH8"/>
    <mergeCell ref="B9:X9"/>
    <mergeCell ref="AD9:AH9"/>
    <mergeCell ref="AI5:AK6"/>
    <mergeCell ref="AL5:AO6"/>
    <mergeCell ref="AP5:AQ6"/>
    <mergeCell ref="B6:X6"/>
    <mergeCell ref="B1:T1"/>
    <mergeCell ref="U1:X4"/>
    <mergeCell ref="B2:T4"/>
    <mergeCell ref="C5:D5"/>
    <mergeCell ref="E5:G5"/>
    <mergeCell ref="H5:J5"/>
    <mergeCell ref="K5:N5"/>
    <mergeCell ref="O5:R5"/>
    <mergeCell ref="S5:V5"/>
    <mergeCell ref="AB3:AR4"/>
    <mergeCell ref="AR5:AR6"/>
    <mergeCell ref="AB1:AR1"/>
    <mergeCell ref="C27:C29"/>
    <mergeCell ref="D27:D29"/>
    <mergeCell ref="C30:C32"/>
    <mergeCell ref="D30:D32"/>
    <mergeCell ref="C33:C35"/>
    <mergeCell ref="D33:D35"/>
    <mergeCell ref="W5:X5"/>
    <mergeCell ref="AB5:AC6"/>
    <mergeCell ref="AD5:AH6"/>
    <mergeCell ref="B11:X11"/>
    <mergeCell ref="AB11:AC14"/>
    <mergeCell ref="AD11:AH11"/>
    <mergeCell ref="B14:F14"/>
    <mergeCell ref="G14:J14"/>
    <mergeCell ref="K14:N14"/>
    <mergeCell ref="O14:R14"/>
    <mergeCell ref="S14:U14"/>
    <mergeCell ref="V14:X14"/>
    <mergeCell ref="AD14:AH14"/>
    <mergeCell ref="T22:U22"/>
    <mergeCell ref="V22:W22"/>
    <mergeCell ref="AD22:AH22"/>
    <mergeCell ref="B24:C24"/>
    <mergeCell ref="D23:F23"/>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Hoja1!$A$3:$A$24</xm:f>
          </x14:formula1>
          <xm:sqref>G7:X8</xm:sqref>
        </x14:dataValidation>
        <x14:dataValidation type="list" allowBlank="1" showInputMessage="1" showErrorMessage="1">
          <x14:formula1>
            <xm:f>Hoja1!$F$3:$F$8</xm:f>
          </x14:formula1>
          <xm:sqref>C18:D18</xm:sqref>
        </x14:dataValidation>
        <x14:dataValidation type="list" allowBlank="1" showInputMessage="1" showErrorMessage="1">
          <x14:formula1>
            <xm:f>Hoja1!$D$3:$D$13</xm:f>
          </x14:formula1>
          <xm:sqref>G14:J14</xm:sqref>
        </x14:dataValidation>
      </x14:dataValidations>
    </ext>
  </extLst>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8"/>
    <pageSetUpPr fitToPage="1"/>
  </sheetPr>
  <dimension ref="B1:AS50"/>
  <sheetViews>
    <sheetView topLeftCell="E1" zoomScale="80" zoomScaleNormal="80" zoomScaleSheetLayoutView="100" workbookViewId="0">
      <selection activeCell="H5" sqref="H5:J5"/>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43" width="4.625" style="46"/>
    <col min="44" max="44" width="8.875" style="23" customWidth="1"/>
    <col min="45" max="45" width="33.75" style="23" customWidth="1"/>
    <col min="46" max="16384" width="4.625" style="23"/>
  </cols>
  <sheetData>
    <row r="1" spans="2:45" ht="20.25" customHeight="1">
      <c r="B1" s="344" t="s">
        <v>72</v>
      </c>
      <c r="C1" s="345"/>
      <c r="D1" s="345"/>
      <c r="E1" s="345"/>
      <c r="F1" s="345"/>
      <c r="G1" s="345"/>
      <c r="H1" s="345"/>
      <c r="I1" s="345"/>
      <c r="J1" s="345"/>
      <c r="K1" s="345"/>
      <c r="L1" s="345"/>
      <c r="M1" s="345"/>
      <c r="N1" s="345"/>
      <c r="O1" s="345"/>
      <c r="P1" s="345"/>
      <c r="Q1" s="345"/>
      <c r="R1" s="345"/>
      <c r="S1" s="345"/>
      <c r="T1" s="346"/>
      <c r="U1" s="356"/>
      <c r="V1" s="357"/>
      <c r="W1" s="357"/>
      <c r="X1" s="358"/>
      <c r="AB1" s="383" t="s">
        <v>374</v>
      </c>
      <c r="AC1" s="383"/>
      <c r="AD1" s="383"/>
      <c r="AE1" s="383"/>
      <c r="AF1" s="383"/>
      <c r="AG1" s="383"/>
      <c r="AH1" s="383"/>
      <c r="AI1" s="383"/>
      <c r="AJ1" s="383"/>
      <c r="AK1" s="383"/>
      <c r="AL1" s="383"/>
      <c r="AM1" s="383"/>
      <c r="AN1" s="383"/>
      <c r="AO1" s="383"/>
      <c r="AP1" s="383"/>
      <c r="AQ1" s="383"/>
      <c r="AR1" s="383"/>
    </row>
    <row r="2" spans="2:45" ht="13.5" customHeight="1">
      <c r="B2" s="347" t="s">
        <v>75</v>
      </c>
      <c r="C2" s="348"/>
      <c r="D2" s="348"/>
      <c r="E2" s="348"/>
      <c r="F2" s="348"/>
      <c r="G2" s="348"/>
      <c r="H2" s="348"/>
      <c r="I2" s="348"/>
      <c r="J2" s="348"/>
      <c r="K2" s="348"/>
      <c r="L2" s="348"/>
      <c r="M2" s="348"/>
      <c r="N2" s="348"/>
      <c r="O2" s="348"/>
      <c r="P2" s="348"/>
      <c r="Q2" s="348"/>
      <c r="R2" s="348"/>
      <c r="S2" s="348"/>
      <c r="T2" s="349"/>
      <c r="U2" s="359"/>
      <c r="V2" s="360"/>
      <c r="W2" s="360"/>
      <c r="X2" s="361"/>
    </row>
    <row r="3" spans="2:45" ht="13.5" customHeight="1">
      <c r="B3" s="350"/>
      <c r="C3" s="351"/>
      <c r="D3" s="351"/>
      <c r="E3" s="351"/>
      <c r="F3" s="351"/>
      <c r="G3" s="351"/>
      <c r="H3" s="351"/>
      <c r="I3" s="351"/>
      <c r="J3" s="351"/>
      <c r="K3" s="351"/>
      <c r="L3" s="351"/>
      <c r="M3" s="351"/>
      <c r="N3" s="351"/>
      <c r="O3" s="351"/>
      <c r="P3" s="351"/>
      <c r="Q3" s="351"/>
      <c r="R3" s="351"/>
      <c r="S3" s="351"/>
      <c r="T3" s="352"/>
      <c r="U3" s="359"/>
      <c r="V3" s="360"/>
      <c r="W3" s="360"/>
      <c r="X3" s="361"/>
      <c r="AB3" s="372" t="s">
        <v>194</v>
      </c>
      <c r="AC3" s="372"/>
      <c r="AD3" s="372"/>
      <c r="AE3" s="372"/>
      <c r="AF3" s="372"/>
      <c r="AG3" s="372"/>
      <c r="AH3" s="372"/>
      <c r="AI3" s="372"/>
      <c r="AJ3" s="372"/>
      <c r="AK3" s="372"/>
      <c r="AL3" s="372"/>
      <c r="AM3" s="372"/>
      <c r="AN3" s="372"/>
      <c r="AO3" s="372"/>
      <c r="AP3" s="372"/>
      <c r="AQ3" s="372"/>
      <c r="AR3" s="372"/>
    </row>
    <row r="4" spans="2:45" ht="13.5" customHeight="1">
      <c r="B4" s="353"/>
      <c r="C4" s="354"/>
      <c r="D4" s="354"/>
      <c r="E4" s="354"/>
      <c r="F4" s="354"/>
      <c r="G4" s="354"/>
      <c r="H4" s="354"/>
      <c r="I4" s="354"/>
      <c r="J4" s="354"/>
      <c r="K4" s="354"/>
      <c r="L4" s="354"/>
      <c r="M4" s="354"/>
      <c r="N4" s="354"/>
      <c r="O4" s="354"/>
      <c r="P4" s="354"/>
      <c r="Q4" s="354"/>
      <c r="R4" s="354"/>
      <c r="S4" s="354"/>
      <c r="T4" s="355"/>
      <c r="U4" s="362"/>
      <c r="V4" s="363"/>
      <c r="W4" s="363"/>
      <c r="X4" s="364"/>
      <c r="AB4" s="372"/>
      <c r="AC4" s="372"/>
      <c r="AD4" s="372"/>
      <c r="AE4" s="372"/>
      <c r="AF4" s="372"/>
      <c r="AG4" s="372"/>
      <c r="AH4" s="372"/>
      <c r="AI4" s="372"/>
      <c r="AJ4" s="372"/>
      <c r="AK4" s="372"/>
      <c r="AL4" s="372"/>
      <c r="AM4" s="372"/>
      <c r="AN4" s="372"/>
      <c r="AO4" s="372"/>
      <c r="AP4" s="372"/>
      <c r="AQ4" s="372"/>
      <c r="AR4" s="372"/>
    </row>
    <row r="5" spans="2:45" s="41" customFormat="1" ht="14.25" customHeight="1">
      <c r="B5" s="115" t="s">
        <v>0</v>
      </c>
      <c r="C5" s="336" t="s">
        <v>126</v>
      </c>
      <c r="D5" s="336"/>
      <c r="E5" s="337" t="s">
        <v>1</v>
      </c>
      <c r="F5" s="337"/>
      <c r="G5" s="337"/>
      <c r="H5" s="338" t="s">
        <v>441</v>
      </c>
      <c r="I5" s="338"/>
      <c r="J5" s="338"/>
      <c r="K5" s="337" t="s">
        <v>2</v>
      </c>
      <c r="L5" s="337"/>
      <c r="M5" s="337"/>
      <c r="N5" s="337"/>
      <c r="O5" s="336" t="s">
        <v>442</v>
      </c>
      <c r="P5" s="336"/>
      <c r="Q5" s="336"/>
      <c r="R5" s="336"/>
      <c r="S5" s="339" t="s">
        <v>3</v>
      </c>
      <c r="T5" s="340"/>
      <c r="U5" s="340"/>
      <c r="V5" s="341"/>
      <c r="W5" s="342" t="s">
        <v>120</v>
      </c>
      <c r="X5" s="343"/>
      <c r="Y5" s="47"/>
      <c r="Z5" s="48"/>
      <c r="AA5" s="48"/>
      <c r="AB5" s="380" t="s">
        <v>143</v>
      </c>
      <c r="AC5" s="380"/>
      <c r="AD5" s="380" t="s">
        <v>144</v>
      </c>
      <c r="AE5" s="380"/>
      <c r="AF5" s="380"/>
      <c r="AG5" s="380"/>
      <c r="AH5" s="380"/>
      <c r="AI5" s="380" t="s">
        <v>145</v>
      </c>
      <c r="AJ5" s="380"/>
      <c r="AK5" s="380"/>
      <c r="AL5" s="380" t="s">
        <v>146</v>
      </c>
      <c r="AM5" s="380"/>
      <c r="AN5" s="380"/>
      <c r="AO5" s="380"/>
      <c r="AP5" s="372" t="s">
        <v>149</v>
      </c>
      <c r="AQ5" s="372"/>
      <c r="AR5" s="373" t="s">
        <v>150</v>
      </c>
    </row>
    <row r="6" spans="2:45" ht="9" customHeight="1">
      <c r="B6" s="275"/>
      <c r="C6" s="275"/>
      <c r="D6" s="275"/>
      <c r="E6" s="275"/>
      <c r="F6" s="275"/>
      <c r="G6" s="275"/>
      <c r="H6" s="275"/>
      <c r="I6" s="275"/>
      <c r="J6" s="275"/>
      <c r="K6" s="275"/>
      <c r="L6" s="275"/>
      <c r="M6" s="275"/>
      <c r="N6" s="275"/>
      <c r="O6" s="275"/>
      <c r="P6" s="275"/>
      <c r="Q6" s="275"/>
      <c r="R6" s="275"/>
      <c r="S6" s="275"/>
      <c r="T6" s="275"/>
      <c r="U6" s="275"/>
      <c r="V6" s="275"/>
      <c r="W6" s="275"/>
      <c r="X6" s="275"/>
      <c r="AB6" s="380"/>
      <c r="AC6" s="380"/>
      <c r="AD6" s="380"/>
      <c r="AE6" s="380"/>
      <c r="AF6" s="380"/>
      <c r="AG6" s="380"/>
      <c r="AH6" s="380"/>
      <c r="AI6" s="380"/>
      <c r="AJ6" s="380"/>
      <c r="AK6" s="380"/>
      <c r="AL6" s="380"/>
      <c r="AM6" s="380"/>
      <c r="AN6" s="380"/>
      <c r="AO6" s="380"/>
      <c r="AP6" s="372"/>
      <c r="AQ6" s="372"/>
      <c r="AR6" s="373"/>
    </row>
    <row r="7" spans="2:45" ht="14.25" customHeight="1">
      <c r="B7" s="287" t="s">
        <v>76</v>
      </c>
      <c r="C7" s="288"/>
      <c r="D7" s="288"/>
      <c r="E7" s="288"/>
      <c r="F7" s="289"/>
      <c r="G7" s="293" t="s">
        <v>85</v>
      </c>
      <c r="H7" s="294"/>
      <c r="I7" s="294"/>
      <c r="J7" s="294"/>
      <c r="K7" s="294"/>
      <c r="L7" s="294"/>
      <c r="M7" s="294"/>
      <c r="N7" s="294"/>
      <c r="O7" s="294"/>
      <c r="P7" s="294"/>
      <c r="Q7" s="294"/>
      <c r="R7" s="294"/>
      <c r="S7" s="294"/>
      <c r="T7" s="294"/>
      <c r="U7" s="294"/>
      <c r="V7" s="294"/>
      <c r="W7" s="294"/>
      <c r="X7" s="295"/>
      <c r="AB7" s="375">
        <v>2019</v>
      </c>
      <c r="AC7" s="375"/>
      <c r="AD7" s="376" t="s">
        <v>127</v>
      </c>
      <c r="AE7" s="376"/>
      <c r="AF7" s="376"/>
      <c r="AG7" s="376"/>
      <c r="AH7" s="376"/>
      <c r="AI7" s="608">
        <v>138</v>
      </c>
      <c r="AJ7" s="609"/>
      <c r="AK7" s="610"/>
      <c r="AL7" s="608">
        <v>136</v>
      </c>
      <c r="AM7" s="609"/>
      <c r="AN7" s="609"/>
      <c r="AO7" s="610"/>
      <c r="AP7" s="393">
        <f t="shared" ref="AP7" si="0">AL7/AI7</f>
        <v>0.98550724637681164</v>
      </c>
      <c r="AQ7" s="394"/>
      <c r="AR7" s="384">
        <f>SUM(AP7:AQ10)/4</f>
        <v>0.24637681159420291</v>
      </c>
    </row>
    <row r="8" spans="2:45" ht="14.25" customHeight="1">
      <c r="B8" s="290"/>
      <c r="C8" s="291"/>
      <c r="D8" s="291"/>
      <c r="E8" s="291"/>
      <c r="F8" s="292"/>
      <c r="G8" s="296"/>
      <c r="H8" s="297"/>
      <c r="I8" s="297"/>
      <c r="J8" s="297"/>
      <c r="K8" s="297"/>
      <c r="L8" s="297"/>
      <c r="M8" s="297"/>
      <c r="N8" s="297"/>
      <c r="O8" s="297"/>
      <c r="P8" s="297"/>
      <c r="Q8" s="297"/>
      <c r="R8" s="297"/>
      <c r="S8" s="297"/>
      <c r="T8" s="297"/>
      <c r="U8" s="297"/>
      <c r="V8" s="297"/>
      <c r="W8" s="297"/>
      <c r="X8" s="298"/>
      <c r="AB8" s="375"/>
      <c r="AC8" s="375"/>
      <c r="AD8" s="376" t="s">
        <v>128</v>
      </c>
      <c r="AE8" s="376"/>
      <c r="AF8" s="376"/>
      <c r="AG8" s="376"/>
      <c r="AH8" s="376"/>
      <c r="AI8" s="611"/>
      <c r="AJ8" s="612"/>
      <c r="AK8" s="613"/>
      <c r="AL8" s="611"/>
      <c r="AM8" s="612"/>
      <c r="AN8" s="612"/>
      <c r="AO8" s="613"/>
      <c r="AP8" s="395"/>
      <c r="AQ8" s="396"/>
      <c r="AR8" s="384"/>
      <c r="AS8" s="23" t="s">
        <v>305</v>
      </c>
    </row>
    <row r="9" spans="2:45" ht="19.149999999999999" customHeight="1">
      <c r="B9" s="281" t="s">
        <v>49</v>
      </c>
      <c r="C9" s="282"/>
      <c r="D9" s="282"/>
      <c r="E9" s="282"/>
      <c r="F9" s="282"/>
      <c r="G9" s="282"/>
      <c r="H9" s="282"/>
      <c r="I9" s="282"/>
      <c r="J9" s="282"/>
      <c r="K9" s="282"/>
      <c r="L9" s="282"/>
      <c r="M9" s="282"/>
      <c r="N9" s="282"/>
      <c r="O9" s="282"/>
      <c r="P9" s="282"/>
      <c r="Q9" s="282"/>
      <c r="R9" s="282"/>
      <c r="S9" s="282"/>
      <c r="T9" s="282"/>
      <c r="U9" s="282"/>
      <c r="V9" s="282"/>
      <c r="W9" s="282"/>
      <c r="X9" s="283"/>
      <c r="AB9" s="375"/>
      <c r="AC9" s="375"/>
      <c r="AD9" s="376" t="s">
        <v>129</v>
      </c>
      <c r="AE9" s="376"/>
      <c r="AF9" s="376"/>
      <c r="AG9" s="376"/>
      <c r="AH9" s="376"/>
      <c r="AI9" s="611"/>
      <c r="AJ9" s="612"/>
      <c r="AK9" s="613"/>
      <c r="AL9" s="611"/>
      <c r="AM9" s="612"/>
      <c r="AN9" s="612"/>
      <c r="AO9" s="613"/>
      <c r="AP9" s="395"/>
      <c r="AQ9" s="396"/>
      <c r="AR9" s="384"/>
      <c r="AS9" s="23" t="s">
        <v>306</v>
      </c>
    </row>
    <row r="10" spans="2:45" ht="15" customHeight="1">
      <c r="B10" s="268" t="s">
        <v>4</v>
      </c>
      <c r="C10" s="269"/>
      <c r="D10" s="269"/>
      <c r="E10" s="269"/>
      <c r="F10" s="269"/>
      <c r="G10" s="269"/>
      <c r="H10" s="269"/>
      <c r="I10" s="269"/>
      <c r="J10" s="269"/>
      <c r="K10" s="269"/>
      <c r="L10" s="269"/>
      <c r="M10" s="269"/>
      <c r="N10" s="269"/>
      <c r="O10" s="269"/>
      <c r="P10" s="269"/>
      <c r="Q10" s="269"/>
      <c r="R10" s="269"/>
      <c r="S10" s="269"/>
      <c r="T10" s="269"/>
      <c r="U10" s="269"/>
      <c r="V10" s="269"/>
      <c r="W10" s="269"/>
      <c r="X10" s="269"/>
      <c r="AB10" s="375"/>
      <c r="AC10" s="375"/>
      <c r="AD10" s="376" t="s">
        <v>130</v>
      </c>
      <c r="AE10" s="376"/>
      <c r="AF10" s="376"/>
      <c r="AG10" s="376"/>
      <c r="AH10" s="376"/>
      <c r="AI10" s="614"/>
      <c r="AJ10" s="615"/>
      <c r="AK10" s="616"/>
      <c r="AL10" s="614"/>
      <c r="AM10" s="615"/>
      <c r="AN10" s="615"/>
      <c r="AO10" s="616"/>
      <c r="AP10" s="397"/>
      <c r="AQ10" s="398"/>
      <c r="AR10" s="384"/>
    </row>
    <row r="11" spans="2:45" ht="38.25" customHeight="1">
      <c r="B11" s="280" t="s">
        <v>297</v>
      </c>
      <c r="C11" s="280"/>
      <c r="D11" s="280"/>
      <c r="E11" s="280"/>
      <c r="F11" s="280"/>
      <c r="G11" s="280"/>
      <c r="H11" s="280"/>
      <c r="I11" s="280"/>
      <c r="J11" s="280"/>
      <c r="K11" s="280"/>
      <c r="L11" s="280"/>
      <c r="M11" s="280"/>
      <c r="N11" s="280"/>
      <c r="O11" s="280"/>
      <c r="P11" s="280"/>
      <c r="Q11" s="280"/>
      <c r="R11" s="280"/>
      <c r="S11" s="280"/>
      <c r="T11" s="280"/>
      <c r="U11" s="280"/>
      <c r="V11" s="280"/>
      <c r="W11" s="280"/>
      <c r="X11" s="280"/>
      <c r="AB11" s="374">
        <v>2020</v>
      </c>
      <c r="AC11" s="374"/>
      <c r="AD11" s="377" t="s">
        <v>131</v>
      </c>
      <c r="AE11" s="377"/>
      <c r="AF11" s="377"/>
      <c r="AG11" s="377"/>
      <c r="AH11" s="377"/>
      <c r="AI11" s="617">
        <v>106</v>
      </c>
      <c r="AJ11" s="618"/>
      <c r="AK11" s="619"/>
      <c r="AL11" s="617">
        <v>22</v>
      </c>
      <c r="AM11" s="618"/>
      <c r="AN11" s="618"/>
      <c r="AO11" s="619"/>
      <c r="AP11" s="446">
        <f>AL11/AI11</f>
        <v>0.20754716981132076</v>
      </c>
      <c r="AQ11" s="447"/>
      <c r="AR11" s="385">
        <f>SUM(AP11:AQ14)</f>
        <v>0.20754716981132076</v>
      </c>
    </row>
    <row r="12" spans="2:45" ht="12.75">
      <c r="B12" s="262" t="s">
        <v>56</v>
      </c>
      <c r="C12" s="263"/>
      <c r="D12" s="263"/>
      <c r="E12" s="263"/>
      <c r="F12" s="264"/>
      <c r="G12" s="262" t="s">
        <v>48</v>
      </c>
      <c r="H12" s="263"/>
      <c r="I12" s="263"/>
      <c r="J12" s="264"/>
      <c r="K12" s="262" t="s">
        <v>5</v>
      </c>
      <c r="L12" s="263"/>
      <c r="M12" s="263"/>
      <c r="N12" s="264"/>
      <c r="O12" s="268" t="s">
        <v>6</v>
      </c>
      <c r="P12" s="269"/>
      <c r="Q12" s="269"/>
      <c r="R12" s="269"/>
      <c r="S12" s="269"/>
      <c r="T12" s="269"/>
      <c r="U12" s="269"/>
      <c r="V12" s="269"/>
      <c r="W12" s="269"/>
      <c r="X12" s="270"/>
      <c r="Y12" s="49"/>
      <c r="Z12" s="50"/>
      <c r="AA12" s="50"/>
      <c r="AB12" s="374"/>
      <c r="AC12" s="374"/>
      <c r="AD12" s="377" t="s">
        <v>132</v>
      </c>
      <c r="AE12" s="377"/>
      <c r="AF12" s="377"/>
      <c r="AG12" s="377"/>
      <c r="AH12" s="377"/>
      <c r="AI12" s="620"/>
      <c r="AJ12" s="621"/>
      <c r="AK12" s="622"/>
      <c r="AL12" s="620"/>
      <c r="AM12" s="621"/>
      <c r="AN12" s="621"/>
      <c r="AO12" s="622"/>
      <c r="AP12" s="455"/>
      <c r="AQ12" s="456"/>
      <c r="AR12" s="385"/>
      <c r="AS12" s="23" t="s">
        <v>307</v>
      </c>
    </row>
    <row r="13" spans="2:45" ht="25.5" customHeight="1">
      <c r="B13" s="265"/>
      <c r="C13" s="266"/>
      <c r="D13" s="266"/>
      <c r="E13" s="266"/>
      <c r="F13" s="267"/>
      <c r="G13" s="265"/>
      <c r="H13" s="266"/>
      <c r="I13" s="266"/>
      <c r="J13" s="267"/>
      <c r="K13" s="265"/>
      <c r="L13" s="266"/>
      <c r="M13" s="266"/>
      <c r="N13" s="267"/>
      <c r="O13" s="268" t="s">
        <v>55</v>
      </c>
      <c r="P13" s="269"/>
      <c r="Q13" s="269"/>
      <c r="R13" s="270"/>
      <c r="S13" s="268" t="s">
        <v>54</v>
      </c>
      <c r="T13" s="269"/>
      <c r="U13" s="270"/>
      <c r="V13" s="268" t="s">
        <v>53</v>
      </c>
      <c r="W13" s="269"/>
      <c r="X13" s="270"/>
      <c r="Y13" s="49"/>
      <c r="Z13" s="50"/>
      <c r="AA13" s="50"/>
      <c r="AB13" s="374"/>
      <c r="AC13" s="374"/>
      <c r="AD13" s="377" t="s">
        <v>133</v>
      </c>
      <c r="AE13" s="377"/>
      <c r="AF13" s="377"/>
      <c r="AG13" s="377"/>
      <c r="AH13" s="377"/>
      <c r="AI13" s="620"/>
      <c r="AJ13" s="621"/>
      <c r="AK13" s="622"/>
      <c r="AL13" s="620"/>
      <c r="AM13" s="621"/>
      <c r="AN13" s="621"/>
      <c r="AO13" s="622"/>
      <c r="AP13" s="455"/>
      <c r="AQ13" s="456"/>
      <c r="AR13" s="385"/>
      <c r="AS13" s="23" t="s">
        <v>308</v>
      </c>
    </row>
    <row r="14" spans="2:45" ht="30.75" customHeight="1">
      <c r="B14" s="276" t="s">
        <v>325</v>
      </c>
      <c r="C14" s="276"/>
      <c r="D14" s="276"/>
      <c r="E14" s="276"/>
      <c r="F14" s="276"/>
      <c r="G14" s="261" t="s">
        <v>99</v>
      </c>
      <c r="H14" s="261"/>
      <c r="I14" s="261"/>
      <c r="J14" s="261"/>
      <c r="K14" s="261">
        <v>0.5</v>
      </c>
      <c r="L14" s="261"/>
      <c r="M14" s="261"/>
      <c r="N14" s="261"/>
      <c r="O14" s="277">
        <v>0.5</v>
      </c>
      <c r="P14" s="278"/>
      <c r="Q14" s="278"/>
      <c r="R14" s="279"/>
      <c r="S14" s="329">
        <v>44561</v>
      </c>
      <c r="T14" s="330"/>
      <c r="U14" s="331"/>
      <c r="V14" s="332">
        <v>2021</v>
      </c>
      <c r="W14" s="332"/>
      <c r="X14" s="332"/>
      <c r="AB14" s="374"/>
      <c r="AC14" s="374"/>
      <c r="AD14" s="377" t="s">
        <v>134</v>
      </c>
      <c r="AE14" s="377"/>
      <c r="AF14" s="377"/>
      <c r="AG14" s="377"/>
      <c r="AH14" s="377"/>
      <c r="AI14" s="623"/>
      <c r="AJ14" s="624"/>
      <c r="AK14" s="625"/>
      <c r="AL14" s="623"/>
      <c r="AM14" s="624"/>
      <c r="AN14" s="624"/>
      <c r="AO14" s="625"/>
      <c r="AP14" s="448"/>
      <c r="AQ14" s="449"/>
      <c r="AR14" s="385"/>
    </row>
    <row r="15" spans="2:45" ht="18" customHeight="1">
      <c r="B15" s="281" t="s">
        <v>7</v>
      </c>
      <c r="C15" s="282"/>
      <c r="D15" s="282"/>
      <c r="E15" s="282"/>
      <c r="F15" s="282"/>
      <c r="G15" s="282"/>
      <c r="H15" s="282"/>
      <c r="I15" s="282"/>
      <c r="J15" s="282"/>
      <c r="K15" s="282"/>
      <c r="L15" s="282"/>
      <c r="M15" s="282"/>
      <c r="N15" s="282"/>
      <c r="O15" s="282"/>
      <c r="P15" s="282"/>
      <c r="Q15" s="282"/>
      <c r="R15" s="282"/>
      <c r="S15" s="282"/>
      <c r="T15" s="282"/>
      <c r="U15" s="282"/>
      <c r="V15" s="282"/>
      <c r="W15" s="282"/>
      <c r="X15" s="283"/>
      <c r="Z15" s="46" t="s">
        <v>51</v>
      </c>
      <c r="AB15" s="375">
        <v>2021</v>
      </c>
      <c r="AC15" s="375"/>
      <c r="AD15" s="376" t="s">
        <v>135</v>
      </c>
      <c r="AE15" s="376"/>
      <c r="AF15" s="376"/>
      <c r="AG15" s="376"/>
      <c r="AH15" s="376"/>
      <c r="AI15" s="608">
        <v>125</v>
      </c>
      <c r="AJ15" s="609"/>
      <c r="AK15" s="610"/>
      <c r="AL15" s="626">
        <v>20</v>
      </c>
      <c r="AM15" s="626"/>
      <c r="AN15" s="626"/>
      <c r="AO15" s="626"/>
      <c r="AP15" s="379">
        <f>+AL15/AI15</f>
        <v>0.16</v>
      </c>
      <c r="AQ15" s="379"/>
      <c r="AR15" s="384">
        <f>SUM(AP15:AQ18)/4</f>
        <v>0.16</v>
      </c>
    </row>
    <row r="16" spans="2:45" ht="12.75" customHeight="1">
      <c r="B16" s="271" t="s">
        <v>52</v>
      </c>
      <c r="C16" s="262" t="s">
        <v>8</v>
      </c>
      <c r="D16" s="264"/>
      <c r="E16" s="262" t="s">
        <v>115</v>
      </c>
      <c r="F16" s="264"/>
      <c r="G16" s="262" t="s">
        <v>109</v>
      </c>
      <c r="H16" s="263"/>
      <c r="I16" s="263"/>
      <c r="J16" s="263"/>
      <c r="K16" s="263"/>
      <c r="L16" s="264"/>
      <c r="M16" s="274" t="s">
        <v>116</v>
      </c>
      <c r="N16" s="274"/>
      <c r="O16" s="274"/>
      <c r="P16" s="274"/>
      <c r="Q16" s="274"/>
      <c r="R16" s="274"/>
      <c r="S16" s="274"/>
      <c r="T16" s="274"/>
      <c r="U16" s="274"/>
      <c r="V16" s="274"/>
      <c r="W16" s="274"/>
      <c r="X16" s="274"/>
      <c r="AB16" s="375"/>
      <c r="AC16" s="375"/>
      <c r="AD16" s="376" t="s">
        <v>136</v>
      </c>
      <c r="AE16" s="376"/>
      <c r="AF16" s="376"/>
      <c r="AG16" s="376"/>
      <c r="AH16" s="376"/>
      <c r="AI16" s="611"/>
      <c r="AJ16" s="612"/>
      <c r="AK16" s="613"/>
      <c r="AL16" s="626">
        <v>0</v>
      </c>
      <c r="AM16" s="626"/>
      <c r="AN16" s="626"/>
      <c r="AO16" s="626"/>
      <c r="AP16" s="379">
        <f>+AL16/AI15</f>
        <v>0</v>
      </c>
      <c r="AQ16" s="379"/>
      <c r="AR16" s="384"/>
      <c r="AS16" s="23" t="s">
        <v>309</v>
      </c>
    </row>
    <row r="17" spans="2:45" ht="12.75" customHeight="1">
      <c r="B17" s="272"/>
      <c r="C17" s="265"/>
      <c r="D17" s="267"/>
      <c r="E17" s="265"/>
      <c r="F17" s="267"/>
      <c r="G17" s="265"/>
      <c r="H17" s="266"/>
      <c r="I17" s="266"/>
      <c r="J17" s="266"/>
      <c r="K17" s="266"/>
      <c r="L17" s="267"/>
      <c r="M17" s="268" t="s">
        <v>121</v>
      </c>
      <c r="N17" s="269"/>
      <c r="O17" s="269"/>
      <c r="P17" s="269"/>
      <c r="Q17" s="270"/>
      <c r="R17" s="268" t="s">
        <v>122</v>
      </c>
      <c r="S17" s="269"/>
      <c r="T17" s="269"/>
      <c r="U17" s="269"/>
      <c r="V17" s="273" t="s">
        <v>117</v>
      </c>
      <c r="W17" s="273"/>
      <c r="X17" s="273"/>
      <c r="AB17" s="375"/>
      <c r="AC17" s="375"/>
      <c r="AD17" s="376" t="s">
        <v>137</v>
      </c>
      <c r="AE17" s="376"/>
      <c r="AF17" s="376"/>
      <c r="AG17" s="376"/>
      <c r="AH17" s="376"/>
      <c r="AI17" s="611"/>
      <c r="AJ17" s="612"/>
      <c r="AK17" s="613"/>
      <c r="AL17" s="626">
        <v>60</v>
      </c>
      <c r="AM17" s="626"/>
      <c r="AN17" s="626"/>
      <c r="AO17" s="626"/>
      <c r="AP17" s="379">
        <f>+AL17/AI15</f>
        <v>0.48</v>
      </c>
      <c r="AQ17" s="379"/>
      <c r="AR17" s="384"/>
      <c r="AS17" s="23" t="s">
        <v>310</v>
      </c>
    </row>
    <row r="18" spans="2:45" ht="28.5" customHeight="1">
      <c r="B18" s="116" t="s">
        <v>195</v>
      </c>
      <c r="C18" s="259" t="s">
        <v>112</v>
      </c>
      <c r="D18" s="260"/>
      <c r="E18" s="630">
        <v>0.5</v>
      </c>
      <c r="F18" s="630"/>
      <c r="G18" s="276" t="s">
        <v>299</v>
      </c>
      <c r="H18" s="276"/>
      <c r="I18" s="276"/>
      <c r="J18" s="276"/>
      <c r="K18" s="276"/>
      <c r="L18" s="276"/>
      <c r="M18" s="333" t="s">
        <v>123</v>
      </c>
      <c r="N18" s="333"/>
      <c r="O18" s="333"/>
      <c r="P18" s="333"/>
      <c r="Q18" s="333"/>
      <c r="R18" s="334" t="s">
        <v>124</v>
      </c>
      <c r="S18" s="334"/>
      <c r="T18" s="334"/>
      <c r="U18" s="334"/>
      <c r="V18" s="335" t="s">
        <v>125</v>
      </c>
      <c r="W18" s="335"/>
      <c r="X18" s="335"/>
      <c r="AB18" s="375"/>
      <c r="AC18" s="375"/>
      <c r="AD18" s="376" t="s">
        <v>138</v>
      </c>
      <c r="AE18" s="376"/>
      <c r="AF18" s="376"/>
      <c r="AG18" s="376"/>
      <c r="AH18" s="376"/>
      <c r="AI18" s="614"/>
      <c r="AJ18" s="615"/>
      <c r="AK18" s="616"/>
      <c r="AL18" s="626">
        <v>0</v>
      </c>
      <c r="AM18" s="626"/>
      <c r="AN18" s="626"/>
      <c r="AO18" s="626"/>
      <c r="AP18" s="379">
        <f>+AL18/AI15</f>
        <v>0</v>
      </c>
      <c r="AQ18" s="379"/>
      <c r="AR18" s="384"/>
    </row>
    <row r="19" spans="2:45" ht="25.15" customHeight="1">
      <c r="B19" s="268" t="s">
        <v>9</v>
      </c>
      <c r="C19" s="269"/>
      <c r="D19" s="269"/>
      <c r="E19" s="269"/>
      <c r="F19" s="269"/>
      <c r="G19" s="269"/>
      <c r="H19" s="269"/>
      <c r="I19" s="269"/>
      <c r="J19" s="269"/>
      <c r="K19" s="269"/>
      <c r="L19" s="270"/>
      <c r="M19" s="268" t="s">
        <v>10</v>
      </c>
      <c r="N19" s="269"/>
      <c r="O19" s="269"/>
      <c r="P19" s="269"/>
      <c r="Q19" s="269"/>
      <c r="R19" s="269"/>
      <c r="S19" s="269"/>
      <c r="T19" s="269"/>
      <c r="U19" s="269"/>
      <c r="V19" s="269"/>
      <c r="W19" s="269"/>
      <c r="X19" s="270"/>
      <c r="AB19" s="374">
        <v>2022</v>
      </c>
      <c r="AC19" s="374"/>
      <c r="AD19" s="377" t="s">
        <v>139</v>
      </c>
      <c r="AE19" s="377"/>
      <c r="AF19" s="377"/>
      <c r="AG19" s="377"/>
      <c r="AH19" s="377"/>
      <c r="AI19" s="505"/>
      <c r="AJ19" s="505"/>
      <c r="AK19" s="505"/>
      <c r="AL19" s="505"/>
      <c r="AM19" s="505"/>
      <c r="AN19" s="505"/>
      <c r="AO19" s="505"/>
      <c r="AP19" s="382" t="e">
        <f t="shared" ref="AP19:AP22" si="1">AL19/AI19</f>
        <v>#DIV/0!</v>
      </c>
      <c r="AQ19" s="382"/>
      <c r="AR19" s="385" t="e">
        <f t="shared" ref="AR19" si="2">SUM(AP19:AQ22)/4</f>
        <v>#DIV/0!</v>
      </c>
    </row>
    <row r="20" spans="2:45" ht="45.4" customHeight="1">
      <c r="B20" s="259" t="s">
        <v>328</v>
      </c>
      <c r="C20" s="286"/>
      <c r="D20" s="286"/>
      <c r="E20" s="286"/>
      <c r="F20" s="286"/>
      <c r="G20" s="286"/>
      <c r="H20" s="286"/>
      <c r="I20" s="286"/>
      <c r="J20" s="286"/>
      <c r="K20" s="286"/>
      <c r="L20" s="260"/>
      <c r="M20" s="259"/>
      <c r="N20" s="286"/>
      <c r="O20" s="286"/>
      <c r="P20" s="286"/>
      <c r="Q20" s="286"/>
      <c r="R20" s="286"/>
      <c r="S20" s="286"/>
      <c r="T20" s="286"/>
      <c r="U20" s="286"/>
      <c r="V20" s="286"/>
      <c r="W20" s="286"/>
      <c r="X20" s="260"/>
      <c r="AA20" s="51"/>
      <c r="AB20" s="374"/>
      <c r="AC20" s="374"/>
      <c r="AD20" s="377" t="s">
        <v>140</v>
      </c>
      <c r="AE20" s="377"/>
      <c r="AF20" s="377"/>
      <c r="AG20" s="377"/>
      <c r="AH20" s="377"/>
      <c r="AI20" s="505"/>
      <c r="AJ20" s="505"/>
      <c r="AK20" s="505"/>
      <c r="AL20" s="505"/>
      <c r="AM20" s="505"/>
      <c r="AN20" s="505"/>
      <c r="AO20" s="505"/>
      <c r="AP20" s="382" t="e">
        <f t="shared" si="1"/>
        <v>#DIV/0!</v>
      </c>
      <c r="AQ20" s="382"/>
      <c r="AR20" s="385"/>
    </row>
    <row r="21" spans="2:45" ht="18.95" customHeight="1">
      <c r="B21" s="281" t="s">
        <v>11</v>
      </c>
      <c r="C21" s="282"/>
      <c r="D21" s="282"/>
      <c r="E21" s="282"/>
      <c r="F21" s="282"/>
      <c r="G21" s="282"/>
      <c r="H21" s="282"/>
      <c r="I21" s="282"/>
      <c r="J21" s="282"/>
      <c r="K21" s="282"/>
      <c r="L21" s="282"/>
      <c r="M21" s="282"/>
      <c r="N21" s="282"/>
      <c r="O21" s="282"/>
      <c r="P21" s="282"/>
      <c r="Q21" s="282"/>
      <c r="R21" s="282"/>
      <c r="S21" s="282"/>
      <c r="T21" s="282"/>
      <c r="U21" s="282"/>
      <c r="V21" s="282"/>
      <c r="W21" s="282"/>
      <c r="X21" s="283"/>
      <c r="AB21" s="374"/>
      <c r="AC21" s="374"/>
      <c r="AD21" s="377" t="s">
        <v>141</v>
      </c>
      <c r="AE21" s="377"/>
      <c r="AF21" s="377"/>
      <c r="AG21" s="377"/>
      <c r="AH21" s="377"/>
      <c r="AI21" s="505"/>
      <c r="AJ21" s="505"/>
      <c r="AK21" s="505"/>
      <c r="AL21" s="505"/>
      <c r="AM21" s="505"/>
      <c r="AN21" s="505"/>
      <c r="AO21" s="505"/>
      <c r="AP21" s="382" t="e">
        <f t="shared" si="1"/>
        <v>#DIV/0!</v>
      </c>
      <c r="AQ21" s="382"/>
      <c r="AR21" s="385"/>
    </row>
    <row r="22" spans="2:45" ht="18.95" customHeight="1">
      <c r="B22" s="284" t="s">
        <v>12</v>
      </c>
      <c r="C22" s="284"/>
      <c r="D22" s="117" t="s">
        <v>13</v>
      </c>
      <c r="E22" s="117" t="s">
        <v>14</v>
      </c>
      <c r="F22" s="117" t="s">
        <v>15</v>
      </c>
      <c r="G22" s="285" t="s">
        <v>16</v>
      </c>
      <c r="H22" s="285"/>
      <c r="I22" s="285"/>
      <c r="J22" s="117" t="s">
        <v>17</v>
      </c>
      <c r="K22" s="285" t="s">
        <v>18</v>
      </c>
      <c r="L22" s="285"/>
      <c r="M22" s="285"/>
      <c r="N22" s="117" t="s">
        <v>19</v>
      </c>
      <c r="O22" s="285" t="s">
        <v>20</v>
      </c>
      <c r="P22" s="285"/>
      <c r="Q22" s="285" t="s">
        <v>21</v>
      </c>
      <c r="R22" s="285"/>
      <c r="S22" s="285"/>
      <c r="T22" s="285" t="s">
        <v>22</v>
      </c>
      <c r="U22" s="285"/>
      <c r="V22" s="285" t="s">
        <v>23</v>
      </c>
      <c r="W22" s="285"/>
      <c r="X22" s="117" t="s">
        <v>24</v>
      </c>
      <c r="AB22" s="374"/>
      <c r="AC22" s="374"/>
      <c r="AD22" s="377" t="s">
        <v>142</v>
      </c>
      <c r="AE22" s="377"/>
      <c r="AF22" s="377"/>
      <c r="AG22" s="377"/>
      <c r="AH22" s="377"/>
      <c r="AI22" s="505"/>
      <c r="AJ22" s="505"/>
      <c r="AK22" s="505"/>
      <c r="AL22" s="505"/>
      <c r="AM22" s="505"/>
      <c r="AN22" s="505"/>
      <c r="AO22" s="505"/>
      <c r="AP22" s="382" t="e">
        <f t="shared" si="1"/>
        <v>#DIV/0!</v>
      </c>
      <c r="AQ22" s="382"/>
      <c r="AR22" s="385"/>
    </row>
    <row r="23" spans="2:45" ht="18.95" customHeight="1">
      <c r="B23" s="284" t="s">
        <v>25</v>
      </c>
      <c r="C23" s="284"/>
      <c r="D23" s="368">
        <f>AL15</f>
        <v>20</v>
      </c>
      <c r="E23" s="369"/>
      <c r="F23" s="370"/>
      <c r="G23" s="371">
        <f>AL16</f>
        <v>0</v>
      </c>
      <c r="H23" s="570"/>
      <c r="I23" s="570"/>
      <c r="J23" s="570"/>
      <c r="K23" s="570"/>
      <c r="L23" s="570"/>
      <c r="M23" s="571"/>
      <c r="N23" s="368">
        <f>AL17</f>
        <v>60</v>
      </c>
      <c r="O23" s="369"/>
      <c r="P23" s="369"/>
      <c r="Q23" s="369"/>
      <c r="R23" s="369"/>
      <c r="S23" s="370"/>
      <c r="T23" s="371">
        <f>AL18</f>
        <v>0</v>
      </c>
      <c r="U23" s="286"/>
      <c r="V23" s="286"/>
      <c r="W23" s="286"/>
      <c r="X23" s="260"/>
      <c r="Z23" s="52"/>
      <c r="AA23" s="52"/>
    </row>
    <row r="24" spans="2:45" ht="18.95" customHeight="1">
      <c r="B24" s="284" t="s">
        <v>26</v>
      </c>
      <c r="C24" s="284"/>
      <c r="D24" s="368">
        <v>125</v>
      </c>
      <c r="E24" s="437"/>
      <c r="F24" s="437"/>
      <c r="G24" s="437"/>
      <c r="H24" s="437"/>
      <c r="I24" s="437"/>
      <c r="J24" s="437"/>
      <c r="K24" s="437"/>
      <c r="L24" s="437"/>
      <c r="M24" s="437"/>
      <c r="N24" s="437"/>
      <c r="O24" s="437"/>
      <c r="P24" s="437"/>
      <c r="Q24" s="437"/>
      <c r="R24" s="437"/>
      <c r="S24" s="437"/>
      <c r="T24" s="437"/>
      <c r="U24" s="437"/>
      <c r="V24" s="437"/>
      <c r="W24" s="437"/>
      <c r="X24" s="438"/>
      <c r="Y24" s="53"/>
    </row>
    <row r="25" spans="2:45" ht="19.7" customHeight="1">
      <c r="B25" s="281" t="s">
        <v>47</v>
      </c>
      <c r="C25" s="282"/>
      <c r="D25" s="282"/>
      <c r="E25" s="282"/>
      <c r="F25" s="282"/>
      <c r="G25" s="282"/>
      <c r="H25" s="282"/>
      <c r="I25" s="282"/>
      <c r="J25" s="282"/>
      <c r="K25" s="282"/>
      <c r="L25" s="282"/>
      <c r="M25" s="282"/>
      <c r="N25" s="282"/>
      <c r="O25" s="282"/>
      <c r="P25" s="282"/>
      <c r="Q25" s="282"/>
      <c r="R25" s="282"/>
      <c r="S25" s="282"/>
      <c r="T25" s="282"/>
      <c r="U25" s="282"/>
      <c r="V25" s="282"/>
      <c r="W25" s="282"/>
      <c r="X25" s="283"/>
    </row>
    <row r="26" spans="2:45" ht="25.5">
      <c r="B26" s="117" t="s">
        <v>27</v>
      </c>
      <c r="C26" s="117" t="s">
        <v>28</v>
      </c>
      <c r="D26" s="117" t="s">
        <v>29</v>
      </c>
      <c r="E26" s="117" t="s">
        <v>30</v>
      </c>
      <c r="F26" s="27"/>
      <c r="G26" s="27"/>
      <c r="H26" s="299"/>
      <c r="I26" s="299"/>
      <c r="J26" s="299"/>
      <c r="K26" s="299"/>
      <c r="L26" s="299"/>
      <c r="M26" s="299"/>
      <c r="N26" s="299"/>
      <c r="O26" s="299"/>
      <c r="P26" s="299"/>
      <c r="Q26" s="299"/>
      <c r="R26" s="299"/>
      <c r="S26" s="301"/>
      <c r="T26" s="301"/>
      <c r="U26" s="301"/>
      <c r="V26" s="301"/>
      <c r="W26" s="301"/>
      <c r="X26" s="302"/>
    </row>
    <row r="27" spans="2:45" ht="17.649999999999999" customHeight="1">
      <c r="B27" s="119" t="s">
        <v>31</v>
      </c>
      <c r="C27" s="365">
        <f>IF(ISERROR($D$23/$D$24),0,$D$23/$D$24)</f>
        <v>0.16</v>
      </c>
      <c r="D27" s="365">
        <f>$E$18</f>
        <v>0.5</v>
      </c>
      <c r="E27" s="118">
        <f>$O$14</f>
        <v>0.5</v>
      </c>
      <c r="F27" s="28"/>
      <c r="G27" s="28"/>
      <c r="H27" s="300"/>
      <c r="I27" s="300"/>
      <c r="J27" s="303"/>
      <c r="K27" s="303"/>
      <c r="L27" s="5"/>
      <c r="M27" s="5"/>
      <c r="N27" s="300"/>
      <c r="O27" s="300"/>
      <c r="P27" s="300"/>
      <c r="Q27" s="300"/>
      <c r="R27" s="300"/>
      <c r="S27" s="304"/>
      <c r="T27" s="304"/>
      <c r="U27" s="304"/>
      <c r="V27" s="304"/>
      <c r="W27" s="304"/>
      <c r="X27" s="305"/>
    </row>
    <row r="28" spans="2:45" ht="17.649999999999999" customHeight="1">
      <c r="B28" s="119" t="s">
        <v>32</v>
      </c>
      <c r="C28" s="366"/>
      <c r="D28" s="366"/>
      <c r="E28" s="118">
        <f t="shared" ref="E28:E37" si="3">$O$14</f>
        <v>0.5</v>
      </c>
      <c r="F28" s="28"/>
      <c r="G28" s="28"/>
      <c r="H28" s="303"/>
      <c r="I28" s="303"/>
      <c r="J28" s="303"/>
      <c r="K28" s="303"/>
      <c r="L28" s="6"/>
      <c r="M28" s="5"/>
      <c r="N28" s="303"/>
      <c r="O28" s="303"/>
      <c r="P28" s="303"/>
      <c r="Q28" s="303"/>
      <c r="R28" s="303"/>
      <c r="S28" s="304"/>
      <c r="T28" s="304"/>
      <c r="U28" s="304"/>
      <c r="V28" s="304"/>
      <c r="W28" s="304"/>
      <c r="X28" s="305"/>
    </row>
    <row r="29" spans="2:45" ht="17.649999999999999" customHeight="1">
      <c r="B29" s="119" t="s">
        <v>33</v>
      </c>
      <c r="C29" s="367"/>
      <c r="D29" s="367"/>
      <c r="E29" s="118">
        <f t="shared" si="3"/>
        <v>0.5</v>
      </c>
      <c r="F29" s="28"/>
      <c r="G29" s="28"/>
      <c r="H29" s="303"/>
      <c r="I29" s="303"/>
      <c r="J29" s="303"/>
      <c r="K29" s="303"/>
      <c r="L29" s="6"/>
      <c r="M29" s="5"/>
      <c r="N29" s="303"/>
      <c r="O29" s="303"/>
      <c r="P29" s="303"/>
      <c r="Q29" s="303"/>
      <c r="R29" s="303"/>
      <c r="S29" s="304"/>
      <c r="T29" s="304"/>
      <c r="U29" s="304"/>
      <c r="V29" s="304"/>
      <c r="W29" s="304"/>
      <c r="X29" s="305"/>
    </row>
    <row r="30" spans="2:45" ht="17.649999999999999" customHeight="1">
      <c r="B30" s="119" t="s">
        <v>34</v>
      </c>
      <c r="C30" s="365">
        <f>IF(ISERROR($G$23/$D$24),0,$G$23/$D$24)</f>
        <v>0</v>
      </c>
      <c r="D30" s="365">
        <f t="shared" ref="D30:D36" si="4">$E$18</f>
        <v>0.5</v>
      </c>
      <c r="E30" s="118">
        <f t="shared" si="3"/>
        <v>0.5</v>
      </c>
      <c r="F30" s="28"/>
      <c r="G30" s="28"/>
      <c r="H30" s="303"/>
      <c r="I30" s="303"/>
      <c r="J30" s="303"/>
      <c r="K30" s="303"/>
      <c r="L30" s="6"/>
      <c r="M30" s="5"/>
      <c r="N30" s="303"/>
      <c r="O30" s="303"/>
      <c r="P30" s="303"/>
      <c r="Q30" s="303"/>
      <c r="R30" s="303"/>
      <c r="S30" s="304"/>
      <c r="T30" s="304"/>
      <c r="U30" s="304"/>
      <c r="V30" s="304"/>
      <c r="W30" s="304"/>
      <c r="X30" s="305"/>
    </row>
    <row r="31" spans="2:45" ht="17.649999999999999" customHeight="1">
      <c r="B31" s="119" t="s">
        <v>35</v>
      </c>
      <c r="C31" s="366"/>
      <c r="D31" s="366"/>
      <c r="E31" s="118">
        <f t="shared" si="3"/>
        <v>0.5</v>
      </c>
      <c r="F31" s="28"/>
      <c r="G31" s="28"/>
      <c r="H31" s="303"/>
      <c r="I31" s="303"/>
      <c r="J31" s="303"/>
      <c r="K31" s="303"/>
      <c r="L31" s="6"/>
      <c r="M31" s="5"/>
      <c r="N31" s="303"/>
      <c r="O31" s="303"/>
      <c r="P31" s="303"/>
      <c r="Q31" s="303"/>
      <c r="R31" s="303"/>
      <c r="S31" s="304"/>
      <c r="T31" s="304"/>
      <c r="U31" s="304"/>
      <c r="V31" s="304"/>
      <c r="W31" s="304"/>
      <c r="X31" s="305"/>
    </row>
    <row r="32" spans="2:45" ht="17.649999999999999" customHeight="1">
      <c r="B32" s="119" t="s">
        <v>36</v>
      </c>
      <c r="C32" s="367"/>
      <c r="D32" s="367"/>
      <c r="E32" s="118">
        <f t="shared" si="3"/>
        <v>0.5</v>
      </c>
      <c r="F32" s="28"/>
      <c r="G32" s="28"/>
      <c r="H32" s="303"/>
      <c r="I32" s="303"/>
      <c r="J32" s="303"/>
      <c r="K32" s="303"/>
      <c r="L32" s="6"/>
      <c r="M32" s="5"/>
      <c r="N32" s="303"/>
      <c r="O32" s="303"/>
      <c r="P32" s="303"/>
      <c r="Q32" s="303"/>
      <c r="R32" s="303"/>
      <c r="S32" s="304"/>
      <c r="T32" s="304"/>
      <c r="U32" s="304"/>
      <c r="V32" s="304"/>
      <c r="W32" s="304"/>
      <c r="X32" s="305"/>
    </row>
    <row r="33" spans="2:27" ht="17.649999999999999" customHeight="1">
      <c r="B33" s="119" t="s">
        <v>37</v>
      </c>
      <c r="C33" s="365">
        <f>IF(ISERROR($N$23/$D$24),0,$N$23/$D$24)</f>
        <v>0.48</v>
      </c>
      <c r="D33" s="365">
        <f t="shared" si="4"/>
        <v>0.5</v>
      </c>
      <c r="E33" s="118">
        <f t="shared" si="3"/>
        <v>0.5</v>
      </c>
      <c r="F33" s="28"/>
      <c r="G33" s="28"/>
      <c r="H33" s="303"/>
      <c r="I33" s="303"/>
      <c r="J33" s="303"/>
      <c r="K33" s="303"/>
      <c r="L33" s="6"/>
      <c r="M33" s="5"/>
      <c r="N33" s="303"/>
      <c r="O33" s="303"/>
      <c r="P33" s="303"/>
      <c r="Q33" s="303"/>
      <c r="R33" s="303"/>
      <c r="S33" s="304"/>
      <c r="T33" s="304"/>
      <c r="U33" s="304"/>
      <c r="V33" s="304"/>
      <c r="W33" s="304"/>
      <c r="X33" s="305"/>
    </row>
    <row r="34" spans="2:27" ht="17.649999999999999" customHeight="1">
      <c r="B34" s="119" t="s">
        <v>38</v>
      </c>
      <c r="C34" s="366"/>
      <c r="D34" s="366"/>
      <c r="E34" s="118">
        <f t="shared" si="3"/>
        <v>0.5</v>
      </c>
      <c r="F34" s="28"/>
      <c r="G34" s="28"/>
      <c r="H34" s="303"/>
      <c r="I34" s="303"/>
      <c r="J34" s="303"/>
      <c r="K34" s="303"/>
      <c r="L34" s="6"/>
      <c r="M34" s="5"/>
      <c r="N34" s="303"/>
      <c r="O34" s="303"/>
      <c r="P34" s="303"/>
      <c r="Q34" s="303"/>
      <c r="R34" s="303"/>
      <c r="S34" s="304"/>
      <c r="T34" s="304"/>
      <c r="U34" s="304"/>
      <c r="V34" s="304"/>
      <c r="W34" s="304"/>
      <c r="X34" s="305"/>
    </row>
    <row r="35" spans="2:27" ht="17.649999999999999" customHeight="1">
      <c r="B35" s="119" t="s">
        <v>39</v>
      </c>
      <c r="C35" s="367"/>
      <c r="D35" s="367"/>
      <c r="E35" s="118">
        <f t="shared" si="3"/>
        <v>0.5</v>
      </c>
      <c r="F35" s="28"/>
      <c r="G35" s="28"/>
      <c r="H35" s="303"/>
      <c r="I35" s="303"/>
      <c r="J35" s="303"/>
      <c r="K35" s="303"/>
      <c r="L35" s="6"/>
      <c r="M35" s="5"/>
      <c r="N35" s="303"/>
      <c r="O35" s="303"/>
      <c r="P35" s="303"/>
      <c r="Q35" s="303"/>
      <c r="R35" s="303"/>
      <c r="S35" s="304"/>
      <c r="T35" s="304"/>
      <c r="U35" s="304"/>
      <c r="V35" s="304"/>
      <c r="W35" s="304"/>
      <c r="X35" s="305"/>
    </row>
    <row r="36" spans="2:27" ht="17.649999999999999" customHeight="1">
      <c r="B36" s="119" t="s">
        <v>40</v>
      </c>
      <c r="C36" s="365">
        <f>IF(ISERROR($T$23/$D$24),0,$T$23/$D$24)</f>
        <v>0</v>
      </c>
      <c r="D36" s="365">
        <f t="shared" si="4"/>
        <v>0.5</v>
      </c>
      <c r="E36" s="118">
        <f t="shared" si="3"/>
        <v>0.5</v>
      </c>
      <c r="F36" s="28"/>
      <c r="G36" s="28"/>
      <c r="H36" s="303"/>
      <c r="I36" s="303"/>
      <c r="J36" s="303"/>
      <c r="K36" s="303"/>
      <c r="L36" s="6"/>
      <c r="M36" s="5"/>
      <c r="N36" s="303"/>
      <c r="O36" s="303"/>
      <c r="P36" s="303"/>
      <c r="Q36" s="303"/>
      <c r="R36" s="303"/>
      <c r="S36" s="304"/>
      <c r="T36" s="304"/>
      <c r="U36" s="304"/>
      <c r="V36" s="304"/>
      <c r="W36" s="304"/>
      <c r="X36" s="305"/>
    </row>
    <row r="37" spans="2:27" ht="17.649999999999999" customHeight="1">
      <c r="B37" s="119" t="s">
        <v>41</v>
      </c>
      <c r="C37" s="366"/>
      <c r="D37" s="366"/>
      <c r="E37" s="118">
        <f t="shared" si="3"/>
        <v>0.5</v>
      </c>
      <c r="F37" s="28"/>
      <c r="G37" s="28"/>
      <c r="H37" s="303"/>
      <c r="I37" s="303"/>
      <c r="J37" s="303"/>
      <c r="K37" s="303"/>
      <c r="L37" s="6"/>
      <c r="M37" s="5"/>
      <c r="N37" s="303"/>
      <c r="O37" s="303"/>
      <c r="P37" s="303"/>
      <c r="Q37" s="303"/>
      <c r="R37" s="303"/>
      <c r="S37" s="304"/>
      <c r="T37" s="304"/>
      <c r="U37" s="304"/>
      <c r="V37" s="304"/>
      <c r="W37" s="304"/>
      <c r="X37" s="305"/>
    </row>
    <row r="38" spans="2:27" ht="17.649999999999999" customHeight="1">
      <c r="B38" s="119" t="s">
        <v>42</v>
      </c>
      <c r="C38" s="367"/>
      <c r="D38" s="367"/>
      <c r="E38" s="118">
        <v>0</v>
      </c>
      <c r="F38" s="29"/>
      <c r="G38" s="29"/>
      <c r="H38" s="308"/>
      <c r="I38" s="308"/>
      <c r="J38" s="308"/>
      <c r="K38" s="308"/>
      <c r="L38" s="7"/>
      <c r="M38" s="8"/>
      <c r="N38" s="308"/>
      <c r="O38" s="308"/>
      <c r="P38" s="308"/>
      <c r="Q38" s="308"/>
      <c r="R38" s="308"/>
      <c r="S38" s="306"/>
      <c r="T38" s="306"/>
      <c r="U38" s="306"/>
      <c r="V38" s="306"/>
      <c r="W38" s="306"/>
      <c r="X38" s="307"/>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311" t="s">
        <v>50</v>
      </c>
      <c r="C40" s="312"/>
      <c r="D40" s="312"/>
      <c r="E40" s="312"/>
      <c r="F40" s="312"/>
      <c r="G40" s="312"/>
      <c r="H40" s="312"/>
      <c r="I40" s="312"/>
      <c r="J40" s="312"/>
      <c r="K40" s="312"/>
      <c r="L40" s="312"/>
      <c r="M40" s="312"/>
      <c r="N40" s="312"/>
      <c r="O40" s="312"/>
      <c r="P40" s="312"/>
      <c r="Q40" s="312"/>
      <c r="R40" s="312"/>
      <c r="S40" s="312"/>
      <c r="T40" s="312"/>
      <c r="U40" s="312"/>
      <c r="V40" s="312"/>
      <c r="W40" s="312"/>
      <c r="X40" s="313"/>
    </row>
    <row r="41" spans="2:27" ht="33" customHeight="1">
      <c r="B41" s="309"/>
      <c r="C41" s="309"/>
      <c r="D41" s="309"/>
      <c r="E41" s="309"/>
      <c r="F41" s="309"/>
      <c r="G41" s="309"/>
      <c r="H41" s="309"/>
      <c r="I41" s="309"/>
      <c r="J41" s="309"/>
      <c r="K41" s="309"/>
      <c r="L41" s="309"/>
      <c r="M41" s="309"/>
      <c r="N41" s="309"/>
      <c r="O41" s="309"/>
      <c r="P41" s="309"/>
      <c r="Q41" s="309"/>
      <c r="R41" s="309"/>
      <c r="S41" s="309"/>
      <c r="T41" s="309"/>
      <c r="U41" s="309"/>
      <c r="V41" s="309"/>
      <c r="W41" s="309"/>
      <c r="X41" s="309"/>
      <c r="Y41" s="54"/>
      <c r="Z41" s="55"/>
      <c r="AA41" s="55"/>
    </row>
    <row r="42" spans="2:27" ht="10.5" customHeight="1">
      <c r="B42" s="310"/>
      <c r="C42" s="299"/>
      <c r="D42" s="299"/>
      <c r="E42" s="299"/>
      <c r="F42" s="299"/>
      <c r="G42" s="299"/>
      <c r="H42" s="299"/>
      <c r="I42" s="299"/>
      <c r="J42" s="299"/>
      <c r="K42" s="299"/>
      <c r="L42" s="299"/>
      <c r="M42" s="299"/>
      <c r="N42" s="299"/>
      <c r="O42" s="299"/>
      <c r="P42" s="299"/>
      <c r="Q42" s="299"/>
      <c r="R42" s="299"/>
      <c r="S42" s="299"/>
      <c r="T42" s="299"/>
      <c r="U42" s="299"/>
      <c r="V42" s="299"/>
      <c r="W42" s="299"/>
      <c r="X42" s="302"/>
      <c r="Y42" s="56"/>
      <c r="Z42" s="57"/>
      <c r="AA42" s="58"/>
    </row>
    <row r="43" spans="2:27" ht="18" customHeight="1">
      <c r="B43" s="323" t="s">
        <v>43</v>
      </c>
      <c r="C43" s="324"/>
      <c r="D43" s="324"/>
      <c r="E43" s="324"/>
      <c r="F43" s="324"/>
      <c r="G43" s="324"/>
      <c r="H43" s="324"/>
      <c r="I43" s="324"/>
      <c r="J43" s="324"/>
      <c r="K43" s="324"/>
      <c r="L43" s="324"/>
      <c r="M43" s="324"/>
      <c r="N43" s="324"/>
      <c r="O43" s="324"/>
      <c r="P43" s="324"/>
      <c r="Q43" s="324"/>
      <c r="R43" s="324"/>
      <c r="S43" s="324"/>
      <c r="T43" s="324"/>
      <c r="U43" s="324"/>
      <c r="V43" s="324"/>
      <c r="W43" s="324"/>
      <c r="X43" s="325"/>
      <c r="Y43" s="56"/>
      <c r="Z43" s="57"/>
      <c r="AA43" s="58"/>
    </row>
    <row r="44" spans="2:27" ht="32.25" customHeight="1">
      <c r="B44" s="326"/>
      <c r="C44" s="327"/>
      <c r="D44" s="327"/>
      <c r="E44" s="327"/>
      <c r="F44" s="327"/>
      <c r="G44" s="327"/>
      <c r="H44" s="327"/>
      <c r="I44" s="327"/>
      <c r="J44" s="327"/>
      <c r="K44" s="327"/>
      <c r="L44" s="327"/>
      <c r="M44" s="327"/>
      <c r="N44" s="327"/>
      <c r="O44" s="327"/>
      <c r="P44" s="327"/>
      <c r="Q44" s="327"/>
      <c r="R44" s="327"/>
      <c r="S44" s="327"/>
      <c r="T44" s="327"/>
      <c r="U44" s="327"/>
      <c r="V44" s="327"/>
      <c r="W44" s="327"/>
      <c r="X44" s="328"/>
      <c r="Y44" s="56"/>
      <c r="Z44" s="57"/>
      <c r="AA44" s="58"/>
    </row>
    <row r="45" spans="2:27" ht="8.4499999999999993" customHeight="1">
      <c r="B45" s="30"/>
      <c r="C45" s="27"/>
      <c r="D45" s="27"/>
      <c r="E45" s="27"/>
      <c r="F45" s="27"/>
      <c r="G45" s="299"/>
      <c r="H45" s="299"/>
      <c r="I45" s="299"/>
      <c r="J45" s="299"/>
      <c r="K45" s="299"/>
      <c r="L45" s="299"/>
      <c r="M45" s="27"/>
      <c r="N45" s="27"/>
      <c r="O45" s="27"/>
      <c r="P45" s="27"/>
      <c r="Q45" s="27"/>
      <c r="R45" s="27"/>
      <c r="S45" s="27"/>
      <c r="T45" s="27"/>
      <c r="U45" s="27"/>
      <c r="V45" s="27"/>
      <c r="W45" s="27"/>
      <c r="X45" s="31"/>
      <c r="Y45" s="56"/>
      <c r="Z45" s="57"/>
      <c r="AA45" s="58"/>
    </row>
    <row r="46" spans="2:27" ht="12.75">
      <c r="B46" s="314" t="s">
        <v>44</v>
      </c>
      <c r="C46" s="315"/>
      <c r="D46" s="315"/>
      <c r="E46" s="315"/>
      <c r="F46" s="315"/>
      <c r="G46" s="315"/>
      <c r="H46" s="315"/>
      <c r="I46" s="28"/>
      <c r="J46" s="13" t="s">
        <v>45</v>
      </c>
      <c r="K46" s="28"/>
      <c r="L46" s="316" t="s">
        <v>278</v>
      </c>
      <c r="M46" s="317"/>
      <c r="N46" s="28"/>
      <c r="O46" s="5" t="s">
        <v>46</v>
      </c>
      <c r="P46" s="28"/>
      <c r="Q46" s="259"/>
      <c r="R46" s="260"/>
      <c r="S46" s="28"/>
      <c r="T46" s="28"/>
      <c r="U46" s="28"/>
      <c r="V46" s="28"/>
      <c r="W46" s="28"/>
      <c r="X46" s="33"/>
      <c r="Y46" s="56"/>
      <c r="Z46" s="57"/>
      <c r="AA46" s="58"/>
    </row>
    <row r="47" spans="2:27" ht="8.4499999999999993" customHeight="1">
      <c r="B47" s="34"/>
      <c r="C47" s="28"/>
      <c r="D47" s="28"/>
      <c r="E47" s="28"/>
      <c r="F47" s="28"/>
      <c r="G47" s="28"/>
      <c r="H47" s="28"/>
      <c r="I47" s="318"/>
      <c r="J47" s="318"/>
      <c r="K47" s="318"/>
      <c r="L47" s="318"/>
      <c r="M47" s="318"/>
      <c r="N47" s="318"/>
      <c r="O47" s="318"/>
      <c r="P47" s="318"/>
      <c r="Q47" s="318"/>
      <c r="R47" s="318"/>
      <c r="S47" s="318"/>
      <c r="T47" s="318"/>
      <c r="U47" s="318"/>
      <c r="V47" s="318"/>
      <c r="W47" s="318"/>
      <c r="X47" s="319"/>
      <c r="Y47" s="56"/>
      <c r="Z47" s="57"/>
      <c r="AA47" s="58"/>
    </row>
    <row r="48" spans="2:27" ht="35.25" customHeight="1">
      <c r="B48" s="320" t="s">
        <v>57</v>
      </c>
      <c r="C48" s="321"/>
      <c r="D48" s="321"/>
      <c r="E48" s="321"/>
      <c r="F48" s="321"/>
      <c r="G48" s="321"/>
      <c r="H48" s="321"/>
      <c r="I48" s="321"/>
      <c r="J48" s="321"/>
      <c r="K48" s="321"/>
      <c r="L48" s="321"/>
      <c r="M48" s="321"/>
      <c r="N48" s="321"/>
      <c r="O48" s="321"/>
      <c r="P48" s="321"/>
      <c r="Q48" s="321"/>
      <c r="R48" s="321"/>
      <c r="S48" s="321"/>
      <c r="T48" s="321"/>
      <c r="U48" s="321"/>
      <c r="V48" s="321"/>
      <c r="W48" s="321"/>
      <c r="X48" s="322"/>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303"/>
      <c r="H50" s="303"/>
      <c r="I50" s="303"/>
      <c r="J50" s="303"/>
      <c r="K50" s="303"/>
      <c r="L50" s="303"/>
      <c r="M50" s="303"/>
      <c r="N50" s="303"/>
      <c r="O50" s="303"/>
      <c r="P50" s="303"/>
      <c r="Q50" s="303"/>
      <c r="R50" s="303"/>
      <c r="S50" s="303"/>
      <c r="T50" s="303"/>
      <c r="U50" s="303"/>
      <c r="V50" s="303"/>
      <c r="W50" s="303"/>
      <c r="X50" s="303"/>
      <c r="Y50" s="56"/>
      <c r="Z50" s="57"/>
      <c r="AA50" s="58"/>
    </row>
  </sheetData>
  <sheetProtection selectLockedCells="1" selectUnlockedCells="1"/>
  <mergeCells count="197">
    <mergeCell ref="AB1:AR1"/>
    <mergeCell ref="B48:X48"/>
    <mergeCell ref="G50:H50"/>
    <mergeCell ref="I50:X50"/>
    <mergeCell ref="B42:X42"/>
    <mergeCell ref="B43:X43"/>
    <mergeCell ref="B44:X44"/>
    <mergeCell ref="G45:H45"/>
    <mergeCell ref="I45:J45"/>
    <mergeCell ref="K45:L45"/>
    <mergeCell ref="D33:D35"/>
    <mergeCell ref="H33:I33"/>
    <mergeCell ref="J33:K33"/>
    <mergeCell ref="N33:O33"/>
    <mergeCell ref="P33:R33"/>
    <mergeCell ref="B46:H46"/>
    <mergeCell ref="L46:M46"/>
    <mergeCell ref="Q46:R46"/>
    <mergeCell ref="I47:X47"/>
    <mergeCell ref="H38:I38"/>
    <mergeCell ref="J38:K38"/>
    <mergeCell ref="N38:O38"/>
    <mergeCell ref="P38:R38"/>
    <mergeCell ref="B40:X40"/>
    <mergeCell ref="B41:X41"/>
    <mergeCell ref="C36:C38"/>
    <mergeCell ref="D36:D38"/>
    <mergeCell ref="H36:I36"/>
    <mergeCell ref="J36:K36"/>
    <mergeCell ref="N36:O36"/>
    <mergeCell ref="P36:R36"/>
    <mergeCell ref="H37:I37"/>
    <mergeCell ref="J37:K37"/>
    <mergeCell ref="N37:O37"/>
    <mergeCell ref="C33:C35"/>
    <mergeCell ref="P37:R37"/>
    <mergeCell ref="C30:C32"/>
    <mergeCell ref="D30:D32"/>
    <mergeCell ref="H30:I30"/>
    <mergeCell ref="J30:K30"/>
    <mergeCell ref="N30:O30"/>
    <mergeCell ref="P30:R30"/>
    <mergeCell ref="H31:I31"/>
    <mergeCell ref="J31:K31"/>
    <mergeCell ref="N31:O31"/>
    <mergeCell ref="P31:R31"/>
    <mergeCell ref="J32:K32"/>
    <mergeCell ref="N32:O32"/>
    <mergeCell ref="P32:R32"/>
    <mergeCell ref="H34:I34"/>
    <mergeCell ref="J34:K34"/>
    <mergeCell ref="N34:O34"/>
    <mergeCell ref="P34:R34"/>
    <mergeCell ref="H35:I35"/>
    <mergeCell ref="J35:K35"/>
    <mergeCell ref="N35:O35"/>
    <mergeCell ref="P35:R35"/>
    <mergeCell ref="H32:I32"/>
    <mergeCell ref="B23:C23"/>
    <mergeCell ref="D23:F23"/>
    <mergeCell ref="G23:M23"/>
    <mergeCell ref="N23:S23"/>
    <mergeCell ref="T23:X23"/>
    <mergeCell ref="S26:X26"/>
    <mergeCell ref="C27:C29"/>
    <mergeCell ref="D27:D29"/>
    <mergeCell ref="J27:K27"/>
    <mergeCell ref="S27:X38"/>
    <mergeCell ref="H28:I28"/>
    <mergeCell ref="B24:C24"/>
    <mergeCell ref="B25:X25"/>
    <mergeCell ref="J28:K28"/>
    <mergeCell ref="N28:O28"/>
    <mergeCell ref="P28:R28"/>
    <mergeCell ref="H29:I29"/>
    <mergeCell ref="J29:K29"/>
    <mergeCell ref="N29:O29"/>
    <mergeCell ref="P29:R29"/>
    <mergeCell ref="H26:I27"/>
    <mergeCell ref="J26:M26"/>
    <mergeCell ref="N26:O27"/>
    <mergeCell ref="P26:R27"/>
    <mergeCell ref="AR19:AR22"/>
    <mergeCell ref="B20:L20"/>
    <mergeCell ref="M20:X20"/>
    <mergeCell ref="AD20:AH20"/>
    <mergeCell ref="AI20:AK20"/>
    <mergeCell ref="AL20:AO20"/>
    <mergeCell ref="AP20:AQ20"/>
    <mergeCell ref="B21:X21"/>
    <mergeCell ref="AD21:AH21"/>
    <mergeCell ref="AI21:AK21"/>
    <mergeCell ref="AL21:AO21"/>
    <mergeCell ref="AP21:AQ21"/>
    <mergeCell ref="B22:C22"/>
    <mergeCell ref="G22:I22"/>
    <mergeCell ref="K22:M22"/>
    <mergeCell ref="O22:P22"/>
    <mergeCell ref="Q22:S22"/>
    <mergeCell ref="T22:U22"/>
    <mergeCell ref="V22:W22"/>
    <mergeCell ref="AD22:AH22"/>
    <mergeCell ref="AI22:AK22"/>
    <mergeCell ref="AL22:AO22"/>
    <mergeCell ref="AP22:AQ22"/>
    <mergeCell ref="R18:U18"/>
    <mergeCell ref="V18:X18"/>
    <mergeCell ref="AD18:AH18"/>
    <mergeCell ref="AL18:AO18"/>
    <mergeCell ref="AP18:AQ18"/>
    <mergeCell ref="B19:L19"/>
    <mergeCell ref="M19:X19"/>
    <mergeCell ref="AB19:AC22"/>
    <mergeCell ref="AD19:AH19"/>
    <mergeCell ref="AI19:AK19"/>
    <mergeCell ref="AL19:AO19"/>
    <mergeCell ref="AP19:AQ19"/>
    <mergeCell ref="B15:X15"/>
    <mergeCell ref="AB15:AC18"/>
    <mergeCell ref="AD15:AH15"/>
    <mergeCell ref="AL15:AO15"/>
    <mergeCell ref="AP15:AQ15"/>
    <mergeCell ref="M17:Q17"/>
    <mergeCell ref="R17:U17"/>
    <mergeCell ref="V17:X17"/>
    <mergeCell ref="AR15:AR18"/>
    <mergeCell ref="B16:B17"/>
    <mergeCell ref="C16:D17"/>
    <mergeCell ref="E16:F17"/>
    <mergeCell ref="G16:L17"/>
    <mergeCell ref="M16:X16"/>
    <mergeCell ref="AD16:AH16"/>
    <mergeCell ref="AL16:AO16"/>
    <mergeCell ref="AP16:AQ16"/>
    <mergeCell ref="AD17:AH17"/>
    <mergeCell ref="AL17:AO17"/>
    <mergeCell ref="AP17:AQ17"/>
    <mergeCell ref="C18:D18"/>
    <mergeCell ref="E18:F18"/>
    <mergeCell ref="G18:L18"/>
    <mergeCell ref="M18:Q18"/>
    <mergeCell ref="AR11:AR14"/>
    <mergeCell ref="B12:F13"/>
    <mergeCell ref="G12:J13"/>
    <mergeCell ref="K12:N13"/>
    <mergeCell ref="O12:X12"/>
    <mergeCell ref="AD12:AH12"/>
    <mergeCell ref="B14:F14"/>
    <mergeCell ref="G14:J14"/>
    <mergeCell ref="K14:N14"/>
    <mergeCell ref="O14:R14"/>
    <mergeCell ref="S14:U14"/>
    <mergeCell ref="V14:X14"/>
    <mergeCell ref="AD14:AH14"/>
    <mergeCell ref="O13:R13"/>
    <mergeCell ref="S13:U13"/>
    <mergeCell ref="V13:X13"/>
    <mergeCell ref="AD13:AH13"/>
    <mergeCell ref="B11:X11"/>
    <mergeCell ref="AB11:AC14"/>
    <mergeCell ref="AD11:AH11"/>
    <mergeCell ref="B10:X10"/>
    <mergeCell ref="AD10:AH10"/>
    <mergeCell ref="AI7:AK10"/>
    <mergeCell ref="AL7:AO10"/>
    <mergeCell ref="AP7:AQ10"/>
    <mergeCell ref="AI11:AK14"/>
    <mergeCell ref="AL11:AO14"/>
    <mergeCell ref="AP11:AQ14"/>
    <mergeCell ref="B7:F8"/>
    <mergeCell ref="G7:X8"/>
    <mergeCell ref="AB7:AC10"/>
    <mergeCell ref="AD7:AH7"/>
    <mergeCell ref="D24:X24"/>
    <mergeCell ref="AI15:AK18"/>
    <mergeCell ref="B1:T1"/>
    <mergeCell ref="U1:X4"/>
    <mergeCell ref="B2:T4"/>
    <mergeCell ref="AB3:AR4"/>
    <mergeCell ref="C5:D5"/>
    <mergeCell ref="E5:G5"/>
    <mergeCell ref="H5:J5"/>
    <mergeCell ref="K5:N5"/>
    <mergeCell ref="O5:R5"/>
    <mergeCell ref="S5:V5"/>
    <mergeCell ref="AR5:AR6"/>
    <mergeCell ref="B6:X6"/>
    <mergeCell ref="AR7:AR10"/>
    <mergeCell ref="W5:X5"/>
    <mergeCell ref="AB5:AC6"/>
    <mergeCell ref="AD5:AH6"/>
    <mergeCell ref="AI5:AK6"/>
    <mergeCell ref="AL5:AO6"/>
    <mergeCell ref="AP5:AQ6"/>
    <mergeCell ref="AD8:AH8"/>
    <mergeCell ref="B9:X9"/>
    <mergeCell ref="AD9:AH9"/>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Hoja1!$F$3:$F$8</xm:f>
          </x14:formula1>
          <xm:sqref>C18:D18</xm:sqref>
        </x14:dataValidation>
        <x14:dataValidation type="list" allowBlank="1" showInputMessage="1" showErrorMessage="1">
          <x14:formula1>
            <xm:f>Hoja1!$A$3:$A$24</xm:f>
          </x14:formula1>
          <xm:sqref>G7:X8</xm:sqref>
        </x14:dataValidation>
        <x14:dataValidation type="list" allowBlank="1" showInputMessage="1" showErrorMessage="1">
          <x14:formula1>
            <xm:f>Hoja1!$D$3:$D$13</xm:f>
          </x14:formula1>
          <xm:sqref>G14:J14</xm:sqref>
        </x14:dataValidation>
      </x14:dataValidations>
    </ext>
  </extLst>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8"/>
    <pageSetUpPr fitToPage="1"/>
  </sheetPr>
  <dimension ref="B1:AR50"/>
  <sheetViews>
    <sheetView topLeftCell="A4" zoomScale="80" zoomScaleNormal="80" zoomScaleSheetLayoutView="100" workbookViewId="0">
      <selection activeCell="H5" sqref="H5:J5"/>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34" width="4.625" style="46"/>
    <col min="35" max="37" width="6.25" style="46" customWidth="1"/>
    <col min="38" max="40" width="4.625" style="46"/>
    <col min="41" max="41" width="4.625" style="46" customWidth="1"/>
    <col min="42" max="43" width="4.625" style="46"/>
    <col min="44" max="44" width="9.125" style="23" customWidth="1"/>
    <col min="45" max="16384" width="4.625" style="23"/>
  </cols>
  <sheetData>
    <row r="1" spans="2:44" ht="20.25" customHeight="1">
      <c r="B1" s="344" t="s">
        <v>72</v>
      </c>
      <c r="C1" s="345"/>
      <c r="D1" s="345"/>
      <c r="E1" s="345"/>
      <c r="F1" s="345"/>
      <c r="G1" s="345"/>
      <c r="H1" s="345"/>
      <c r="I1" s="345"/>
      <c r="J1" s="345"/>
      <c r="K1" s="345"/>
      <c r="L1" s="345"/>
      <c r="M1" s="345"/>
      <c r="N1" s="345"/>
      <c r="O1" s="345"/>
      <c r="P1" s="345"/>
      <c r="Q1" s="345"/>
      <c r="R1" s="345"/>
      <c r="S1" s="345"/>
      <c r="T1" s="346"/>
      <c r="U1" s="356"/>
      <c r="V1" s="357"/>
      <c r="W1" s="357"/>
      <c r="X1" s="358"/>
      <c r="AB1" s="383" t="s">
        <v>374</v>
      </c>
      <c r="AC1" s="383"/>
      <c r="AD1" s="383"/>
      <c r="AE1" s="383"/>
      <c r="AF1" s="383"/>
      <c r="AG1" s="383"/>
      <c r="AH1" s="383"/>
      <c r="AI1" s="383"/>
      <c r="AJ1" s="383"/>
      <c r="AK1" s="383"/>
      <c r="AL1" s="383"/>
      <c r="AM1" s="383"/>
      <c r="AN1" s="383"/>
      <c r="AO1" s="383"/>
      <c r="AP1" s="383"/>
      <c r="AQ1" s="383"/>
      <c r="AR1" s="383"/>
    </row>
    <row r="2" spans="2:44" ht="13.5" customHeight="1">
      <c r="B2" s="347" t="s">
        <v>75</v>
      </c>
      <c r="C2" s="348"/>
      <c r="D2" s="348"/>
      <c r="E2" s="348"/>
      <c r="F2" s="348"/>
      <c r="G2" s="348"/>
      <c r="H2" s="348"/>
      <c r="I2" s="348"/>
      <c r="J2" s="348"/>
      <c r="K2" s="348"/>
      <c r="L2" s="348"/>
      <c r="M2" s="348"/>
      <c r="N2" s="348"/>
      <c r="O2" s="348"/>
      <c r="P2" s="348"/>
      <c r="Q2" s="348"/>
      <c r="R2" s="348"/>
      <c r="S2" s="348"/>
      <c r="T2" s="349"/>
      <c r="U2" s="359"/>
      <c r="V2" s="360"/>
      <c r="W2" s="360"/>
      <c r="X2" s="361"/>
    </row>
    <row r="3" spans="2:44" ht="13.5" customHeight="1">
      <c r="B3" s="350"/>
      <c r="C3" s="351"/>
      <c r="D3" s="351"/>
      <c r="E3" s="351"/>
      <c r="F3" s="351"/>
      <c r="G3" s="351"/>
      <c r="H3" s="351"/>
      <c r="I3" s="351"/>
      <c r="J3" s="351"/>
      <c r="K3" s="351"/>
      <c r="L3" s="351"/>
      <c r="M3" s="351"/>
      <c r="N3" s="351"/>
      <c r="O3" s="351"/>
      <c r="P3" s="351"/>
      <c r="Q3" s="351"/>
      <c r="R3" s="351"/>
      <c r="S3" s="351"/>
      <c r="T3" s="352"/>
      <c r="U3" s="359"/>
      <c r="V3" s="360"/>
      <c r="W3" s="360"/>
      <c r="X3" s="361"/>
      <c r="AB3" s="372" t="s">
        <v>194</v>
      </c>
      <c r="AC3" s="372"/>
      <c r="AD3" s="372"/>
      <c r="AE3" s="372"/>
      <c r="AF3" s="372"/>
      <c r="AG3" s="372"/>
      <c r="AH3" s="372"/>
      <c r="AI3" s="372"/>
      <c r="AJ3" s="372"/>
      <c r="AK3" s="372"/>
      <c r="AL3" s="372"/>
      <c r="AM3" s="372"/>
      <c r="AN3" s="372"/>
      <c r="AO3" s="372"/>
      <c r="AP3" s="372"/>
      <c r="AQ3" s="372"/>
      <c r="AR3" s="372"/>
    </row>
    <row r="4" spans="2:44" ht="13.5" customHeight="1">
      <c r="B4" s="353"/>
      <c r="C4" s="354"/>
      <c r="D4" s="354"/>
      <c r="E4" s="354"/>
      <c r="F4" s="354"/>
      <c r="G4" s="354"/>
      <c r="H4" s="354"/>
      <c r="I4" s="354"/>
      <c r="J4" s="354"/>
      <c r="K4" s="354"/>
      <c r="L4" s="354"/>
      <c r="M4" s="354"/>
      <c r="N4" s="354"/>
      <c r="O4" s="354"/>
      <c r="P4" s="354"/>
      <c r="Q4" s="354"/>
      <c r="R4" s="354"/>
      <c r="S4" s="354"/>
      <c r="T4" s="355"/>
      <c r="U4" s="362"/>
      <c r="V4" s="363"/>
      <c r="W4" s="363"/>
      <c r="X4" s="364"/>
      <c r="AB4" s="372"/>
      <c r="AC4" s="372"/>
      <c r="AD4" s="372"/>
      <c r="AE4" s="372"/>
      <c r="AF4" s="372"/>
      <c r="AG4" s="372"/>
      <c r="AH4" s="372"/>
      <c r="AI4" s="372"/>
      <c r="AJ4" s="372"/>
      <c r="AK4" s="372"/>
      <c r="AL4" s="372"/>
      <c r="AM4" s="372"/>
      <c r="AN4" s="372"/>
      <c r="AO4" s="372"/>
      <c r="AP4" s="372"/>
      <c r="AQ4" s="372"/>
      <c r="AR4" s="372"/>
    </row>
    <row r="5" spans="2:44" s="41" customFormat="1" ht="14.25" customHeight="1">
      <c r="B5" s="115" t="s">
        <v>0</v>
      </c>
      <c r="C5" s="336" t="s">
        <v>126</v>
      </c>
      <c r="D5" s="336"/>
      <c r="E5" s="337" t="s">
        <v>1</v>
      </c>
      <c r="F5" s="337"/>
      <c r="G5" s="337"/>
      <c r="H5" s="338" t="s">
        <v>441</v>
      </c>
      <c r="I5" s="338"/>
      <c r="J5" s="338"/>
      <c r="K5" s="337" t="s">
        <v>2</v>
      </c>
      <c r="L5" s="337"/>
      <c r="M5" s="337"/>
      <c r="N5" s="337"/>
      <c r="O5" s="336" t="s">
        <v>442</v>
      </c>
      <c r="P5" s="336"/>
      <c r="Q5" s="336"/>
      <c r="R5" s="336"/>
      <c r="S5" s="339" t="s">
        <v>3</v>
      </c>
      <c r="T5" s="340"/>
      <c r="U5" s="340"/>
      <c r="V5" s="341"/>
      <c r="W5" s="342" t="s">
        <v>120</v>
      </c>
      <c r="X5" s="343"/>
      <c r="Y5" s="47"/>
      <c r="Z5" s="48"/>
      <c r="AA5" s="48"/>
      <c r="AB5" s="380" t="s">
        <v>143</v>
      </c>
      <c r="AC5" s="380"/>
      <c r="AD5" s="380" t="s">
        <v>144</v>
      </c>
      <c r="AE5" s="380"/>
      <c r="AF5" s="380"/>
      <c r="AG5" s="380"/>
      <c r="AH5" s="380"/>
      <c r="AI5" s="380" t="s">
        <v>145</v>
      </c>
      <c r="AJ5" s="380"/>
      <c r="AK5" s="380"/>
      <c r="AL5" s="380" t="s">
        <v>146</v>
      </c>
      <c r="AM5" s="380"/>
      <c r="AN5" s="380"/>
      <c r="AO5" s="380"/>
      <c r="AP5" s="372" t="s">
        <v>149</v>
      </c>
      <c r="AQ5" s="372"/>
      <c r="AR5" s="373" t="s">
        <v>150</v>
      </c>
    </row>
    <row r="6" spans="2:44" ht="9" customHeight="1">
      <c r="B6" s="275"/>
      <c r="C6" s="275"/>
      <c r="D6" s="275"/>
      <c r="E6" s="275"/>
      <c r="F6" s="275"/>
      <c r="G6" s="275"/>
      <c r="H6" s="275"/>
      <c r="I6" s="275"/>
      <c r="J6" s="275"/>
      <c r="K6" s="275"/>
      <c r="L6" s="275"/>
      <c r="M6" s="275"/>
      <c r="N6" s="275"/>
      <c r="O6" s="275"/>
      <c r="P6" s="275"/>
      <c r="Q6" s="275"/>
      <c r="R6" s="275"/>
      <c r="S6" s="275"/>
      <c r="T6" s="275"/>
      <c r="U6" s="275"/>
      <c r="V6" s="275"/>
      <c r="W6" s="275"/>
      <c r="X6" s="275"/>
      <c r="AB6" s="380"/>
      <c r="AC6" s="380"/>
      <c r="AD6" s="380"/>
      <c r="AE6" s="380"/>
      <c r="AF6" s="380"/>
      <c r="AG6" s="380"/>
      <c r="AH6" s="380"/>
      <c r="AI6" s="380"/>
      <c r="AJ6" s="380"/>
      <c r="AK6" s="380"/>
      <c r="AL6" s="380"/>
      <c r="AM6" s="380"/>
      <c r="AN6" s="380"/>
      <c r="AO6" s="380"/>
      <c r="AP6" s="372"/>
      <c r="AQ6" s="372"/>
      <c r="AR6" s="373"/>
    </row>
    <row r="7" spans="2:44" ht="14.25" customHeight="1">
      <c r="B7" s="287" t="s">
        <v>76</v>
      </c>
      <c r="C7" s="288"/>
      <c r="D7" s="288"/>
      <c r="E7" s="288"/>
      <c r="F7" s="289"/>
      <c r="G7" s="293" t="s">
        <v>85</v>
      </c>
      <c r="H7" s="294"/>
      <c r="I7" s="294"/>
      <c r="J7" s="294"/>
      <c r="K7" s="294"/>
      <c r="L7" s="294"/>
      <c r="M7" s="294"/>
      <c r="N7" s="294"/>
      <c r="O7" s="294"/>
      <c r="P7" s="294"/>
      <c r="Q7" s="294"/>
      <c r="R7" s="294"/>
      <c r="S7" s="294"/>
      <c r="T7" s="294"/>
      <c r="U7" s="294"/>
      <c r="V7" s="294"/>
      <c r="W7" s="294"/>
      <c r="X7" s="295"/>
      <c r="AB7" s="375">
        <v>2019</v>
      </c>
      <c r="AC7" s="375"/>
      <c r="AD7" s="376" t="s">
        <v>127</v>
      </c>
      <c r="AE7" s="376"/>
      <c r="AF7" s="376"/>
      <c r="AG7" s="376"/>
      <c r="AH7" s="376"/>
      <c r="AI7" s="572">
        <v>0</v>
      </c>
      <c r="AJ7" s="573"/>
      <c r="AK7" s="574"/>
      <c r="AL7" s="572">
        <v>0</v>
      </c>
      <c r="AM7" s="573"/>
      <c r="AN7" s="573"/>
      <c r="AO7" s="574"/>
      <c r="AP7" s="631" t="e">
        <f>+AL7/AI7</f>
        <v>#DIV/0!</v>
      </c>
      <c r="AQ7" s="394"/>
      <c r="AR7" s="384" t="e">
        <f>+AP7</f>
        <v>#DIV/0!</v>
      </c>
    </row>
    <row r="8" spans="2:44" ht="14.25" customHeight="1">
      <c r="B8" s="290"/>
      <c r="C8" s="291"/>
      <c r="D8" s="291"/>
      <c r="E8" s="291"/>
      <c r="F8" s="292"/>
      <c r="G8" s="296"/>
      <c r="H8" s="297"/>
      <c r="I8" s="297"/>
      <c r="J8" s="297"/>
      <c r="K8" s="297"/>
      <c r="L8" s="297"/>
      <c r="M8" s="297"/>
      <c r="N8" s="297"/>
      <c r="O8" s="297"/>
      <c r="P8" s="297"/>
      <c r="Q8" s="297"/>
      <c r="R8" s="297"/>
      <c r="S8" s="297"/>
      <c r="T8" s="297"/>
      <c r="U8" s="297"/>
      <c r="V8" s="297"/>
      <c r="W8" s="297"/>
      <c r="X8" s="298"/>
      <c r="AB8" s="375"/>
      <c r="AC8" s="375"/>
      <c r="AD8" s="376" t="s">
        <v>128</v>
      </c>
      <c r="AE8" s="376"/>
      <c r="AF8" s="376"/>
      <c r="AG8" s="376"/>
      <c r="AH8" s="376"/>
      <c r="AI8" s="575"/>
      <c r="AJ8" s="576"/>
      <c r="AK8" s="577"/>
      <c r="AL8" s="575"/>
      <c r="AM8" s="576"/>
      <c r="AN8" s="576"/>
      <c r="AO8" s="577"/>
      <c r="AP8" s="395"/>
      <c r="AQ8" s="396"/>
      <c r="AR8" s="384"/>
    </row>
    <row r="9" spans="2:44" ht="19.149999999999999" customHeight="1">
      <c r="B9" s="281" t="s">
        <v>49</v>
      </c>
      <c r="C9" s="282"/>
      <c r="D9" s="282"/>
      <c r="E9" s="282"/>
      <c r="F9" s="282"/>
      <c r="G9" s="282"/>
      <c r="H9" s="282"/>
      <c r="I9" s="282"/>
      <c r="J9" s="282"/>
      <c r="K9" s="282"/>
      <c r="L9" s="282"/>
      <c r="M9" s="282"/>
      <c r="N9" s="282"/>
      <c r="O9" s="282"/>
      <c r="P9" s="282"/>
      <c r="Q9" s="282"/>
      <c r="R9" s="282"/>
      <c r="S9" s="282"/>
      <c r="T9" s="282"/>
      <c r="U9" s="282"/>
      <c r="V9" s="282"/>
      <c r="W9" s="282"/>
      <c r="X9" s="283"/>
      <c r="AB9" s="375"/>
      <c r="AC9" s="375"/>
      <c r="AD9" s="376" t="s">
        <v>129</v>
      </c>
      <c r="AE9" s="376"/>
      <c r="AF9" s="376"/>
      <c r="AG9" s="376"/>
      <c r="AH9" s="376"/>
      <c r="AI9" s="575"/>
      <c r="AJ9" s="576"/>
      <c r="AK9" s="577"/>
      <c r="AL9" s="575"/>
      <c r="AM9" s="576"/>
      <c r="AN9" s="576"/>
      <c r="AO9" s="577"/>
      <c r="AP9" s="395"/>
      <c r="AQ9" s="396"/>
      <c r="AR9" s="384"/>
    </row>
    <row r="10" spans="2:44" ht="15" customHeight="1">
      <c r="B10" s="268" t="s">
        <v>4</v>
      </c>
      <c r="C10" s="269"/>
      <c r="D10" s="269"/>
      <c r="E10" s="269"/>
      <c r="F10" s="269"/>
      <c r="G10" s="269"/>
      <c r="H10" s="269"/>
      <c r="I10" s="269"/>
      <c r="J10" s="269"/>
      <c r="K10" s="269"/>
      <c r="L10" s="269"/>
      <c r="M10" s="269"/>
      <c r="N10" s="269"/>
      <c r="O10" s="269"/>
      <c r="P10" s="269"/>
      <c r="Q10" s="269"/>
      <c r="R10" s="269"/>
      <c r="S10" s="269"/>
      <c r="T10" s="269"/>
      <c r="U10" s="269"/>
      <c r="V10" s="269"/>
      <c r="W10" s="269"/>
      <c r="X10" s="269"/>
      <c r="AB10" s="375"/>
      <c r="AC10" s="375"/>
      <c r="AD10" s="376" t="s">
        <v>130</v>
      </c>
      <c r="AE10" s="376"/>
      <c r="AF10" s="376"/>
      <c r="AG10" s="376"/>
      <c r="AH10" s="376"/>
      <c r="AI10" s="578"/>
      <c r="AJ10" s="579"/>
      <c r="AK10" s="580"/>
      <c r="AL10" s="578"/>
      <c r="AM10" s="579"/>
      <c r="AN10" s="579"/>
      <c r="AO10" s="580"/>
      <c r="AP10" s="397"/>
      <c r="AQ10" s="398"/>
      <c r="AR10" s="384"/>
    </row>
    <row r="11" spans="2:44" ht="38.25" customHeight="1">
      <c r="B11" s="280" t="s">
        <v>293</v>
      </c>
      <c r="C11" s="280"/>
      <c r="D11" s="280"/>
      <c r="E11" s="280"/>
      <c r="F11" s="280"/>
      <c r="G11" s="280"/>
      <c r="H11" s="280"/>
      <c r="I11" s="280"/>
      <c r="J11" s="280"/>
      <c r="K11" s="280"/>
      <c r="L11" s="280"/>
      <c r="M11" s="280"/>
      <c r="N11" s="280"/>
      <c r="O11" s="280"/>
      <c r="P11" s="280"/>
      <c r="Q11" s="280"/>
      <c r="R11" s="280"/>
      <c r="S11" s="280"/>
      <c r="T11" s="280"/>
      <c r="U11" s="280"/>
      <c r="V11" s="280"/>
      <c r="W11" s="280"/>
      <c r="X11" s="280"/>
      <c r="AB11" s="374">
        <v>2020</v>
      </c>
      <c r="AC11" s="374"/>
      <c r="AD11" s="377" t="s">
        <v>131</v>
      </c>
      <c r="AE11" s="377"/>
      <c r="AF11" s="377"/>
      <c r="AG11" s="377"/>
      <c r="AH11" s="377"/>
      <c r="AI11" s="581">
        <f>+'[3]F11  PLAN DE INVERSIÓN Y EJE...'!$J$12</f>
        <v>1451000000</v>
      </c>
      <c r="AJ11" s="582"/>
      <c r="AK11" s="583"/>
      <c r="AL11" s="581">
        <f>+'[3]F11  PLAN DE INVERSIÓN Y EJE...'!$O$12</f>
        <v>1281453812.8699999</v>
      </c>
      <c r="AM11" s="582"/>
      <c r="AN11" s="582"/>
      <c r="AO11" s="583"/>
      <c r="AP11" s="632">
        <f>AL11/AI11</f>
        <v>0.88315217978635419</v>
      </c>
      <c r="AQ11" s="633"/>
      <c r="AR11" s="385">
        <f>+AP11</f>
        <v>0.88315217978635419</v>
      </c>
    </row>
    <row r="12" spans="2:44" ht="12.75">
      <c r="B12" s="262" t="s">
        <v>56</v>
      </c>
      <c r="C12" s="263"/>
      <c r="D12" s="263"/>
      <c r="E12" s="263"/>
      <c r="F12" s="264"/>
      <c r="G12" s="262" t="s">
        <v>48</v>
      </c>
      <c r="H12" s="263"/>
      <c r="I12" s="263"/>
      <c r="J12" s="264"/>
      <c r="K12" s="262" t="s">
        <v>5</v>
      </c>
      <c r="L12" s="263"/>
      <c r="M12" s="263"/>
      <c r="N12" s="264"/>
      <c r="O12" s="268" t="s">
        <v>6</v>
      </c>
      <c r="P12" s="269"/>
      <c r="Q12" s="269"/>
      <c r="R12" s="269"/>
      <c r="S12" s="269"/>
      <c r="T12" s="269"/>
      <c r="U12" s="269"/>
      <c r="V12" s="269"/>
      <c r="W12" s="269"/>
      <c r="X12" s="270"/>
      <c r="Y12" s="49"/>
      <c r="Z12" s="50"/>
      <c r="AA12" s="50"/>
      <c r="AB12" s="374"/>
      <c r="AC12" s="374"/>
      <c r="AD12" s="377" t="s">
        <v>132</v>
      </c>
      <c r="AE12" s="377"/>
      <c r="AF12" s="377"/>
      <c r="AG12" s="377"/>
      <c r="AH12" s="377"/>
      <c r="AI12" s="584"/>
      <c r="AJ12" s="585"/>
      <c r="AK12" s="586"/>
      <c r="AL12" s="584"/>
      <c r="AM12" s="585"/>
      <c r="AN12" s="585"/>
      <c r="AO12" s="586"/>
      <c r="AP12" s="634"/>
      <c r="AQ12" s="635"/>
      <c r="AR12" s="385"/>
    </row>
    <row r="13" spans="2:44" ht="25.5" customHeight="1">
      <c r="B13" s="265"/>
      <c r="C13" s="266"/>
      <c r="D13" s="266"/>
      <c r="E13" s="266"/>
      <c r="F13" s="267"/>
      <c r="G13" s="265"/>
      <c r="H13" s="266"/>
      <c r="I13" s="266"/>
      <c r="J13" s="267"/>
      <c r="K13" s="265"/>
      <c r="L13" s="266"/>
      <c r="M13" s="266"/>
      <c r="N13" s="267"/>
      <c r="O13" s="268" t="s">
        <v>55</v>
      </c>
      <c r="P13" s="269"/>
      <c r="Q13" s="269"/>
      <c r="R13" s="270"/>
      <c r="S13" s="268" t="s">
        <v>54</v>
      </c>
      <c r="T13" s="269"/>
      <c r="U13" s="270"/>
      <c r="V13" s="268" t="s">
        <v>53</v>
      </c>
      <c r="W13" s="269"/>
      <c r="X13" s="270"/>
      <c r="Y13" s="49"/>
      <c r="Z13" s="50"/>
      <c r="AA13" s="50"/>
      <c r="AB13" s="374"/>
      <c r="AC13" s="374"/>
      <c r="AD13" s="377" t="s">
        <v>133</v>
      </c>
      <c r="AE13" s="377"/>
      <c r="AF13" s="377"/>
      <c r="AG13" s="377"/>
      <c r="AH13" s="377"/>
      <c r="AI13" s="584"/>
      <c r="AJ13" s="585"/>
      <c r="AK13" s="586"/>
      <c r="AL13" s="584"/>
      <c r="AM13" s="585"/>
      <c r="AN13" s="585"/>
      <c r="AO13" s="586"/>
      <c r="AP13" s="634"/>
      <c r="AQ13" s="635"/>
      <c r="AR13" s="385"/>
    </row>
    <row r="14" spans="2:44" ht="29.25" customHeight="1">
      <c r="B14" s="276" t="s">
        <v>303</v>
      </c>
      <c r="C14" s="276"/>
      <c r="D14" s="276"/>
      <c r="E14" s="276"/>
      <c r="F14" s="276"/>
      <c r="G14" s="261" t="s">
        <v>100</v>
      </c>
      <c r="H14" s="261"/>
      <c r="I14" s="261"/>
      <c r="J14" s="261"/>
      <c r="K14" s="261">
        <v>1</v>
      </c>
      <c r="L14" s="261"/>
      <c r="M14" s="261"/>
      <c r="N14" s="261"/>
      <c r="O14" s="277">
        <v>1</v>
      </c>
      <c r="P14" s="278"/>
      <c r="Q14" s="278"/>
      <c r="R14" s="279"/>
      <c r="S14" s="329">
        <v>44561</v>
      </c>
      <c r="T14" s="330"/>
      <c r="U14" s="331"/>
      <c r="V14" s="332">
        <v>2021</v>
      </c>
      <c r="W14" s="332"/>
      <c r="X14" s="332"/>
      <c r="AB14" s="374"/>
      <c r="AC14" s="374"/>
      <c r="AD14" s="377" t="s">
        <v>134</v>
      </c>
      <c r="AE14" s="377"/>
      <c r="AF14" s="377"/>
      <c r="AG14" s="377"/>
      <c r="AH14" s="377"/>
      <c r="AI14" s="587"/>
      <c r="AJ14" s="588"/>
      <c r="AK14" s="589"/>
      <c r="AL14" s="587"/>
      <c r="AM14" s="588"/>
      <c r="AN14" s="588"/>
      <c r="AO14" s="589"/>
      <c r="AP14" s="636"/>
      <c r="AQ14" s="637"/>
      <c r="AR14" s="385"/>
    </row>
    <row r="15" spans="2:44" ht="18" customHeight="1">
      <c r="B15" s="281" t="s">
        <v>7</v>
      </c>
      <c r="C15" s="282"/>
      <c r="D15" s="282"/>
      <c r="E15" s="282"/>
      <c r="F15" s="282"/>
      <c r="G15" s="282"/>
      <c r="H15" s="282"/>
      <c r="I15" s="282"/>
      <c r="J15" s="282"/>
      <c r="K15" s="282"/>
      <c r="L15" s="282"/>
      <c r="M15" s="282"/>
      <c r="N15" s="282"/>
      <c r="O15" s="282"/>
      <c r="P15" s="282"/>
      <c r="Q15" s="282"/>
      <c r="R15" s="282"/>
      <c r="S15" s="282"/>
      <c r="T15" s="282"/>
      <c r="U15" s="282"/>
      <c r="V15" s="282"/>
      <c r="W15" s="282"/>
      <c r="X15" s="283"/>
      <c r="Z15" s="46" t="s">
        <v>51</v>
      </c>
      <c r="AB15" s="375">
        <v>2021</v>
      </c>
      <c r="AC15" s="375"/>
      <c r="AD15" s="376" t="s">
        <v>135</v>
      </c>
      <c r="AE15" s="376"/>
      <c r="AF15" s="376"/>
      <c r="AG15" s="376"/>
      <c r="AH15" s="376"/>
      <c r="AI15" s="596">
        <f>+'[4]Plan Adqu ICFE 2021 Total'!$X$279+'[4]Plan Adqu ICFE 2021 Total'!$W$279</f>
        <v>13112000</v>
      </c>
      <c r="AJ15" s="596"/>
      <c r="AK15" s="596"/>
      <c r="AL15" s="596">
        <f>4300000*3</f>
        <v>12900000</v>
      </c>
      <c r="AM15" s="596"/>
      <c r="AN15" s="596"/>
      <c r="AO15" s="596"/>
      <c r="AP15" s="379">
        <f t="shared" ref="AP15:AP22" si="0">AL15/AI15</f>
        <v>0.98383160463697372</v>
      </c>
      <c r="AQ15" s="379"/>
      <c r="AR15" s="384">
        <f>SUM(AP15:AQ18)/4</f>
        <v>0.37160072490865903</v>
      </c>
    </row>
    <row r="16" spans="2:44" ht="12.75" customHeight="1">
      <c r="B16" s="271" t="s">
        <v>52</v>
      </c>
      <c r="C16" s="262" t="s">
        <v>8</v>
      </c>
      <c r="D16" s="264"/>
      <c r="E16" s="262" t="s">
        <v>115</v>
      </c>
      <c r="F16" s="264"/>
      <c r="G16" s="262" t="s">
        <v>109</v>
      </c>
      <c r="H16" s="263"/>
      <c r="I16" s="263"/>
      <c r="J16" s="263"/>
      <c r="K16" s="263"/>
      <c r="L16" s="264"/>
      <c r="M16" s="274" t="s">
        <v>116</v>
      </c>
      <c r="N16" s="274"/>
      <c r="O16" s="274"/>
      <c r="P16" s="274"/>
      <c r="Q16" s="274"/>
      <c r="R16" s="274"/>
      <c r="S16" s="274"/>
      <c r="T16" s="274"/>
      <c r="U16" s="274"/>
      <c r="V16" s="274"/>
      <c r="W16" s="274"/>
      <c r="X16" s="274"/>
      <c r="AB16" s="375"/>
      <c r="AC16" s="375"/>
      <c r="AD16" s="376" t="s">
        <v>136</v>
      </c>
      <c r="AE16" s="376"/>
      <c r="AF16" s="376"/>
      <c r="AG16" s="376"/>
      <c r="AH16" s="376"/>
      <c r="AI16" s="596">
        <f>+'[4]Plan Adqu ICFE 2021 Total'!$AA$279+'[4]Plan Adqu ICFE 2021 Total'!$Z$279+'[4]Plan Adqu ICFE 2021 Total'!$Y$279</f>
        <v>25668000</v>
      </c>
      <c r="AJ16" s="596"/>
      <c r="AK16" s="596"/>
      <c r="AL16" s="596">
        <f>4300000*3</f>
        <v>12900000</v>
      </c>
      <c r="AM16" s="596"/>
      <c r="AN16" s="596"/>
      <c r="AO16" s="596"/>
      <c r="AP16" s="379">
        <f>+AL16/AI16</f>
        <v>0.50257129499766251</v>
      </c>
      <c r="AQ16" s="379"/>
      <c r="AR16" s="384"/>
    </row>
    <row r="17" spans="2:44" ht="12.75" customHeight="1">
      <c r="B17" s="272"/>
      <c r="C17" s="265"/>
      <c r="D17" s="267"/>
      <c r="E17" s="265"/>
      <c r="F17" s="267"/>
      <c r="G17" s="265"/>
      <c r="H17" s="266"/>
      <c r="I17" s="266"/>
      <c r="J17" s="266"/>
      <c r="K17" s="266"/>
      <c r="L17" s="267"/>
      <c r="M17" s="268" t="s">
        <v>121</v>
      </c>
      <c r="N17" s="269"/>
      <c r="O17" s="269"/>
      <c r="P17" s="269"/>
      <c r="Q17" s="270"/>
      <c r="R17" s="268" t="s">
        <v>122</v>
      </c>
      <c r="S17" s="269"/>
      <c r="T17" s="269"/>
      <c r="U17" s="269"/>
      <c r="V17" s="273" t="s">
        <v>117</v>
      </c>
      <c r="W17" s="273"/>
      <c r="X17" s="273"/>
      <c r="AB17" s="375"/>
      <c r="AC17" s="375"/>
      <c r="AD17" s="376" t="s">
        <v>137</v>
      </c>
      <c r="AE17" s="376"/>
      <c r="AF17" s="376"/>
      <c r="AG17" s="376"/>
      <c r="AH17" s="376"/>
      <c r="AI17" s="596">
        <f>+'[4]Plan Adqu ICFE 2021 Total'!$AB$279+'[4]Plan Adqu ICFE 2021 Total'!$AC$279+'[4]Plan Adqu ICFE 2021 Total'!$AD$279</f>
        <v>2365068000</v>
      </c>
      <c r="AJ17" s="596"/>
      <c r="AK17" s="596"/>
      <c r="AL17" s="596">
        <f>4300000*3</f>
        <v>12900000</v>
      </c>
      <c r="AM17" s="596"/>
      <c r="AN17" s="596"/>
      <c r="AO17" s="596"/>
      <c r="AP17" s="379">
        <v>0</v>
      </c>
      <c r="AQ17" s="379"/>
      <c r="AR17" s="384"/>
    </row>
    <row r="18" spans="2:44" ht="28.5" customHeight="1">
      <c r="B18" s="124" t="s">
        <v>195</v>
      </c>
      <c r="C18" s="259" t="s">
        <v>112</v>
      </c>
      <c r="D18" s="260"/>
      <c r="E18" s="261">
        <v>1</v>
      </c>
      <c r="F18" s="261"/>
      <c r="G18" s="276" t="s">
        <v>299</v>
      </c>
      <c r="H18" s="276"/>
      <c r="I18" s="276"/>
      <c r="J18" s="276"/>
      <c r="K18" s="276"/>
      <c r="L18" s="276"/>
      <c r="M18" s="333" t="s">
        <v>123</v>
      </c>
      <c r="N18" s="333"/>
      <c r="O18" s="333"/>
      <c r="P18" s="333"/>
      <c r="Q18" s="333"/>
      <c r="R18" s="334" t="s">
        <v>124</v>
      </c>
      <c r="S18" s="334"/>
      <c r="T18" s="334"/>
      <c r="U18" s="334"/>
      <c r="V18" s="335" t="s">
        <v>125</v>
      </c>
      <c r="W18" s="335"/>
      <c r="X18" s="335"/>
      <c r="AB18" s="375"/>
      <c r="AC18" s="375"/>
      <c r="AD18" s="376" t="s">
        <v>138</v>
      </c>
      <c r="AE18" s="376"/>
      <c r="AF18" s="376"/>
      <c r="AG18" s="376"/>
      <c r="AH18" s="376"/>
      <c r="AI18" s="596">
        <f>+'[4]Plan Adqu ICFE 2021 Total'!$AE$279+'[4]Plan Adqu ICFE 2021 Total'!$AF$279+'[4]Plan Adqu ICFE 2021 Total'!$AG$279</f>
        <v>5757152000</v>
      </c>
      <c r="AJ18" s="596"/>
      <c r="AK18" s="596"/>
      <c r="AL18" s="597">
        <v>4306823346.1099997</v>
      </c>
      <c r="AM18" s="598"/>
      <c r="AN18" s="598"/>
      <c r="AO18" s="599"/>
      <c r="AP18" s="379">
        <v>0</v>
      </c>
      <c r="AQ18" s="379"/>
      <c r="AR18" s="384"/>
    </row>
    <row r="19" spans="2:44" ht="25.15" customHeight="1">
      <c r="B19" s="268" t="s">
        <v>9</v>
      </c>
      <c r="C19" s="269"/>
      <c r="D19" s="269"/>
      <c r="E19" s="269"/>
      <c r="F19" s="269"/>
      <c r="G19" s="269"/>
      <c r="H19" s="269"/>
      <c r="I19" s="269"/>
      <c r="J19" s="269"/>
      <c r="K19" s="269"/>
      <c r="L19" s="270"/>
      <c r="M19" s="268" t="s">
        <v>10</v>
      </c>
      <c r="N19" s="269"/>
      <c r="O19" s="269"/>
      <c r="P19" s="269"/>
      <c r="Q19" s="269"/>
      <c r="R19" s="269"/>
      <c r="S19" s="269"/>
      <c r="T19" s="269"/>
      <c r="U19" s="269"/>
      <c r="V19" s="269"/>
      <c r="W19" s="269"/>
      <c r="X19" s="270"/>
      <c r="AB19" s="374">
        <v>2022</v>
      </c>
      <c r="AC19" s="374"/>
      <c r="AD19" s="377" t="s">
        <v>139</v>
      </c>
      <c r="AE19" s="377"/>
      <c r="AF19" s="377"/>
      <c r="AG19" s="377"/>
      <c r="AH19" s="377"/>
      <c r="AI19" s="600"/>
      <c r="AJ19" s="600"/>
      <c r="AK19" s="600"/>
      <c r="AL19" s="600"/>
      <c r="AM19" s="600"/>
      <c r="AN19" s="600"/>
      <c r="AO19" s="600"/>
      <c r="AP19" s="382" t="e">
        <f t="shared" si="0"/>
        <v>#DIV/0!</v>
      </c>
      <c r="AQ19" s="382"/>
      <c r="AR19" s="385" t="e">
        <f t="shared" ref="AR19" si="1">SUM(AP19:AQ22)/4</f>
        <v>#DIV/0!</v>
      </c>
    </row>
    <row r="20" spans="2:44" ht="45.4" customHeight="1">
      <c r="B20" s="259" t="s">
        <v>324</v>
      </c>
      <c r="C20" s="286"/>
      <c r="D20" s="286"/>
      <c r="E20" s="286"/>
      <c r="F20" s="286"/>
      <c r="G20" s="286"/>
      <c r="H20" s="286"/>
      <c r="I20" s="286"/>
      <c r="J20" s="286"/>
      <c r="K20" s="286"/>
      <c r="L20" s="260"/>
      <c r="M20" s="259"/>
      <c r="N20" s="286"/>
      <c r="O20" s="286"/>
      <c r="P20" s="286"/>
      <c r="Q20" s="286"/>
      <c r="R20" s="286"/>
      <c r="S20" s="286"/>
      <c r="T20" s="286"/>
      <c r="U20" s="286"/>
      <c r="V20" s="286"/>
      <c r="W20" s="286"/>
      <c r="X20" s="260"/>
      <c r="AA20" s="51"/>
      <c r="AB20" s="374"/>
      <c r="AC20" s="374"/>
      <c r="AD20" s="377" t="s">
        <v>140</v>
      </c>
      <c r="AE20" s="377"/>
      <c r="AF20" s="377"/>
      <c r="AG20" s="377"/>
      <c r="AH20" s="377"/>
      <c r="AI20" s="600"/>
      <c r="AJ20" s="600"/>
      <c r="AK20" s="600"/>
      <c r="AL20" s="600"/>
      <c r="AM20" s="600"/>
      <c r="AN20" s="600"/>
      <c r="AO20" s="600"/>
      <c r="AP20" s="382" t="e">
        <f t="shared" si="0"/>
        <v>#DIV/0!</v>
      </c>
      <c r="AQ20" s="382"/>
      <c r="AR20" s="385"/>
    </row>
    <row r="21" spans="2:44" ht="18.95" customHeight="1">
      <c r="B21" s="281" t="s">
        <v>11</v>
      </c>
      <c r="C21" s="282"/>
      <c r="D21" s="282"/>
      <c r="E21" s="282"/>
      <c r="F21" s="282"/>
      <c r="G21" s="282"/>
      <c r="H21" s="282"/>
      <c r="I21" s="282"/>
      <c r="J21" s="282"/>
      <c r="K21" s="282"/>
      <c r="L21" s="282"/>
      <c r="M21" s="282"/>
      <c r="N21" s="282"/>
      <c r="O21" s="282"/>
      <c r="P21" s="282"/>
      <c r="Q21" s="282"/>
      <c r="R21" s="282"/>
      <c r="S21" s="282"/>
      <c r="T21" s="282"/>
      <c r="U21" s="282"/>
      <c r="V21" s="282"/>
      <c r="W21" s="282"/>
      <c r="X21" s="283"/>
      <c r="AB21" s="374"/>
      <c r="AC21" s="374"/>
      <c r="AD21" s="377" t="s">
        <v>141</v>
      </c>
      <c r="AE21" s="377"/>
      <c r="AF21" s="377"/>
      <c r="AG21" s="377"/>
      <c r="AH21" s="377"/>
      <c r="AI21" s="600"/>
      <c r="AJ21" s="600"/>
      <c r="AK21" s="600"/>
      <c r="AL21" s="600"/>
      <c r="AM21" s="600"/>
      <c r="AN21" s="600"/>
      <c r="AO21" s="600"/>
      <c r="AP21" s="382" t="e">
        <f t="shared" si="0"/>
        <v>#DIV/0!</v>
      </c>
      <c r="AQ21" s="382"/>
      <c r="AR21" s="385"/>
    </row>
    <row r="22" spans="2:44" ht="18.95" customHeight="1">
      <c r="B22" s="284" t="s">
        <v>12</v>
      </c>
      <c r="C22" s="284"/>
      <c r="D22" s="117" t="s">
        <v>13</v>
      </c>
      <c r="E22" s="117" t="s">
        <v>14</v>
      </c>
      <c r="F22" s="117" t="s">
        <v>15</v>
      </c>
      <c r="G22" s="285" t="s">
        <v>16</v>
      </c>
      <c r="H22" s="285"/>
      <c r="I22" s="285"/>
      <c r="J22" s="117" t="s">
        <v>17</v>
      </c>
      <c r="K22" s="285" t="s">
        <v>18</v>
      </c>
      <c r="L22" s="285"/>
      <c r="M22" s="285"/>
      <c r="N22" s="117" t="s">
        <v>19</v>
      </c>
      <c r="O22" s="285" t="s">
        <v>20</v>
      </c>
      <c r="P22" s="285"/>
      <c r="Q22" s="285" t="s">
        <v>21</v>
      </c>
      <c r="R22" s="285"/>
      <c r="S22" s="285"/>
      <c r="T22" s="285" t="s">
        <v>22</v>
      </c>
      <c r="U22" s="285"/>
      <c r="V22" s="285" t="s">
        <v>23</v>
      </c>
      <c r="W22" s="285"/>
      <c r="X22" s="117" t="s">
        <v>24</v>
      </c>
      <c r="AB22" s="374"/>
      <c r="AC22" s="374"/>
      <c r="AD22" s="377" t="s">
        <v>142</v>
      </c>
      <c r="AE22" s="377"/>
      <c r="AF22" s="377"/>
      <c r="AG22" s="377"/>
      <c r="AH22" s="377"/>
      <c r="AI22" s="600"/>
      <c r="AJ22" s="600"/>
      <c r="AK22" s="600"/>
      <c r="AL22" s="600"/>
      <c r="AM22" s="600"/>
      <c r="AN22" s="600"/>
      <c r="AO22" s="600"/>
      <c r="AP22" s="382" t="e">
        <f t="shared" si="0"/>
        <v>#DIV/0!</v>
      </c>
      <c r="AQ22" s="382"/>
      <c r="AR22" s="385"/>
    </row>
    <row r="23" spans="2:44" ht="18.95" customHeight="1">
      <c r="B23" s="284" t="s">
        <v>25</v>
      </c>
      <c r="C23" s="284"/>
      <c r="D23" s="601">
        <f>AL15</f>
        <v>12900000</v>
      </c>
      <c r="E23" s="602"/>
      <c r="F23" s="603"/>
      <c r="G23" s="604">
        <f>AL16</f>
        <v>12900000</v>
      </c>
      <c r="H23" s="605"/>
      <c r="I23" s="605"/>
      <c r="J23" s="605"/>
      <c r="K23" s="605"/>
      <c r="L23" s="605"/>
      <c r="M23" s="606"/>
      <c r="N23" s="601">
        <f>AL17</f>
        <v>12900000</v>
      </c>
      <c r="O23" s="602"/>
      <c r="P23" s="602"/>
      <c r="Q23" s="602"/>
      <c r="R23" s="602"/>
      <c r="S23" s="603"/>
      <c r="T23" s="604">
        <f>AL18</f>
        <v>4306823346.1099997</v>
      </c>
      <c r="U23" s="605"/>
      <c r="V23" s="605"/>
      <c r="W23" s="605"/>
      <c r="X23" s="606"/>
      <c r="Z23" s="52"/>
      <c r="AA23" s="52"/>
    </row>
    <row r="24" spans="2:44" ht="18.95" customHeight="1">
      <c r="B24" s="284" t="s">
        <v>26</v>
      </c>
      <c r="C24" s="284"/>
      <c r="D24" s="601">
        <f>AI15</f>
        <v>13112000</v>
      </c>
      <c r="E24" s="602"/>
      <c r="F24" s="603"/>
      <c r="G24" s="604">
        <f>AI16</f>
        <v>25668000</v>
      </c>
      <c r="H24" s="605"/>
      <c r="I24" s="605"/>
      <c r="J24" s="605"/>
      <c r="K24" s="605"/>
      <c r="L24" s="605"/>
      <c r="M24" s="606"/>
      <c r="N24" s="601">
        <f>AI17</f>
        <v>2365068000</v>
      </c>
      <c r="O24" s="602"/>
      <c r="P24" s="602"/>
      <c r="Q24" s="602"/>
      <c r="R24" s="602"/>
      <c r="S24" s="603"/>
      <c r="T24" s="604">
        <f>AI18</f>
        <v>5757152000</v>
      </c>
      <c r="U24" s="605"/>
      <c r="V24" s="605"/>
      <c r="W24" s="605"/>
      <c r="X24" s="606"/>
      <c r="Y24" s="53"/>
    </row>
    <row r="25" spans="2:44" ht="19.7" customHeight="1">
      <c r="B25" s="281" t="s">
        <v>47</v>
      </c>
      <c r="C25" s="282"/>
      <c r="D25" s="282"/>
      <c r="E25" s="282"/>
      <c r="F25" s="282"/>
      <c r="G25" s="282"/>
      <c r="H25" s="282"/>
      <c r="I25" s="282"/>
      <c r="J25" s="282"/>
      <c r="K25" s="282"/>
      <c r="L25" s="282"/>
      <c r="M25" s="282"/>
      <c r="N25" s="282"/>
      <c r="O25" s="282"/>
      <c r="P25" s="282"/>
      <c r="Q25" s="282"/>
      <c r="R25" s="282"/>
      <c r="S25" s="282"/>
      <c r="T25" s="282"/>
      <c r="U25" s="282"/>
      <c r="V25" s="282"/>
      <c r="W25" s="282"/>
      <c r="X25" s="283"/>
    </row>
    <row r="26" spans="2:44" ht="25.5">
      <c r="B26" s="117" t="s">
        <v>27</v>
      </c>
      <c r="C26" s="117" t="s">
        <v>28</v>
      </c>
      <c r="D26" s="117" t="s">
        <v>29</v>
      </c>
      <c r="E26" s="117" t="s">
        <v>30</v>
      </c>
      <c r="F26" s="27"/>
      <c r="G26" s="27"/>
      <c r="H26" s="299"/>
      <c r="I26" s="299"/>
      <c r="J26" s="299"/>
      <c r="K26" s="299"/>
      <c r="L26" s="299"/>
      <c r="M26" s="299"/>
      <c r="N26" s="299"/>
      <c r="O26" s="299"/>
      <c r="P26" s="299"/>
      <c r="Q26" s="299"/>
      <c r="R26" s="299"/>
      <c r="S26" s="301"/>
      <c r="T26" s="301"/>
      <c r="U26" s="301"/>
      <c r="V26" s="301"/>
      <c r="W26" s="301"/>
      <c r="X26" s="302"/>
    </row>
    <row r="27" spans="2:44" ht="17.649999999999999" customHeight="1">
      <c r="B27" s="119" t="s">
        <v>31</v>
      </c>
      <c r="C27" s="365">
        <f>IF(ISERROR($D$23/$D$24),0,$D$23/$D$24)</f>
        <v>0.98383160463697372</v>
      </c>
      <c r="D27" s="365">
        <f>$E$18</f>
        <v>1</v>
      </c>
      <c r="E27" s="118">
        <f>$O$14</f>
        <v>1</v>
      </c>
      <c r="F27" s="28"/>
      <c r="G27" s="28"/>
      <c r="H27" s="300"/>
      <c r="I27" s="300"/>
      <c r="J27" s="303"/>
      <c r="K27" s="303"/>
      <c r="L27" s="5"/>
      <c r="M27" s="5"/>
      <c r="N27" s="300"/>
      <c r="O27" s="300"/>
      <c r="P27" s="300"/>
      <c r="Q27" s="300"/>
      <c r="R27" s="300"/>
      <c r="S27" s="304"/>
      <c r="T27" s="304"/>
      <c r="U27" s="304"/>
      <c r="V27" s="304"/>
      <c r="W27" s="304"/>
      <c r="X27" s="305"/>
    </row>
    <row r="28" spans="2:44" ht="17.649999999999999" customHeight="1">
      <c r="B28" s="119" t="s">
        <v>32</v>
      </c>
      <c r="C28" s="366"/>
      <c r="D28" s="366"/>
      <c r="E28" s="118">
        <f t="shared" ref="E28:E37" si="2">$O$14</f>
        <v>1</v>
      </c>
      <c r="F28" s="28"/>
      <c r="G28" s="28"/>
      <c r="H28" s="303"/>
      <c r="I28" s="303"/>
      <c r="J28" s="303"/>
      <c r="K28" s="303"/>
      <c r="L28" s="6"/>
      <c r="M28" s="5"/>
      <c r="N28" s="303"/>
      <c r="O28" s="303"/>
      <c r="P28" s="303"/>
      <c r="Q28" s="303"/>
      <c r="R28" s="303"/>
      <c r="S28" s="304"/>
      <c r="T28" s="304"/>
      <c r="U28" s="304"/>
      <c r="V28" s="304"/>
      <c r="W28" s="304"/>
      <c r="X28" s="305"/>
    </row>
    <row r="29" spans="2:44" ht="17.649999999999999" customHeight="1">
      <c r="B29" s="119" t="s">
        <v>33</v>
      </c>
      <c r="C29" s="367"/>
      <c r="D29" s="367"/>
      <c r="E29" s="118">
        <f t="shared" si="2"/>
        <v>1</v>
      </c>
      <c r="F29" s="28"/>
      <c r="G29" s="28"/>
      <c r="H29" s="303"/>
      <c r="I29" s="303"/>
      <c r="J29" s="303"/>
      <c r="K29" s="303"/>
      <c r="L29" s="6"/>
      <c r="M29" s="5"/>
      <c r="N29" s="303"/>
      <c r="O29" s="303"/>
      <c r="P29" s="303"/>
      <c r="Q29" s="303"/>
      <c r="R29" s="303"/>
      <c r="S29" s="304"/>
      <c r="T29" s="304"/>
      <c r="U29" s="304"/>
      <c r="V29" s="304"/>
      <c r="W29" s="304"/>
      <c r="X29" s="305"/>
    </row>
    <row r="30" spans="2:44" ht="17.649999999999999" customHeight="1">
      <c r="B30" s="119" t="s">
        <v>34</v>
      </c>
      <c r="C30" s="365">
        <f>IF(ISERROR($G$23/$G$24),0,$G$23/$G$24)</f>
        <v>0.50257129499766251</v>
      </c>
      <c r="D30" s="365">
        <f t="shared" ref="D30:D36" si="3">$E$18</f>
        <v>1</v>
      </c>
      <c r="E30" s="118">
        <f t="shared" si="2"/>
        <v>1</v>
      </c>
      <c r="F30" s="28"/>
      <c r="G30" s="28"/>
      <c r="H30" s="303"/>
      <c r="I30" s="303"/>
      <c r="J30" s="303"/>
      <c r="K30" s="303"/>
      <c r="L30" s="6"/>
      <c r="M30" s="5"/>
      <c r="N30" s="303"/>
      <c r="O30" s="303"/>
      <c r="P30" s="303"/>
      <c r="Q30" s="303"/>
      <c r="R30" s="303"/>
      <c r="S30" s="304"/>
      <c r="T30" s="304"/>
      <c r="U30" s="304"/>
      <c r="V30" s="304"/>
      <c r="W30" s="304"/>
      <c r="X30" s="305"/>
    </row>
    <row r="31" spans="2:44" ht="17.649999999999999" customHeight="1">
      <c r="B31" s="119" t="s">
        <v>35</v>
      </c>
      <c r="C31" s="366"/>
      <c r="D31" s="366"/>
      <c r="E31" s="118">
        <f t="shared" si="2"/>
        <v>1</v>
      </c>
      <c r="F31" s="28"/>
      <c r="G31" s="28"/>
      <c r="H31" s="303"/>
      <c r="I31" s="303"/>
      <c r="J31" s="303"/>
      <c r="K31" s="303"/>
      <c r="L31" s="6"/>
      <c r="M31" s="5"/>
      <c r="N31" s="303"/>
      <c r="O31" s="303"/>
      <c r="P31" s="303"/>
      <c r="Q31" s="303"/>
      <c r="R31" s="303"/>
      <c r="S31" s="304"/>
      <c r="T31" s="304"/>
      <c r="U31" s="304"/>
      <c r="V31" s="304"/>
      <c r="W31" s="304"/>
      <c r="X31" s="305"/>
    </row>
    <row r="32" spans="2:44" ht="17.649999999999999" customHeight="1">
      <c r="B32" s="119" t="s">
        <v>36</v>
      </c>
      <c r="C32" s="367"/>
      <c r="D32" s="367"/>
      <c r="E32" s="118">
        <f t="shared" si="2"/>
        <v>1</v>
      </c>
      <c r="F32" s="28"/>
      <c r="G32" s="28"/>
      <c r="H32" s="303"/>
      <c r="I32" s="303"/>
      <c r="J32" s="303"/>
      <c r="K32" s="303"/>
      <c r="L32" s="6"/>
      <c r="M32" s="5"/>
      <c r="N32" s="303"/>
      <c r="O32" s="303"/>
      <c r="P32" s="303"/>
      <c r="Q32" s="303"/>
      <c r="R32" s="303"/>
      <c r="S32" s="304"/>
      <c r="T32" s="304"/>
      <c r="U32" s="304"/>
      <c r="V32" s="304"/>
      <c r="W32" s="304"/>
      <c r="X32" s="305"/>
    </row>
    <row r="33" spans="2:27" ht="17.649999999999999" customHeight="1">
      <c r="B33" s="119" t="s">
        <v>37</v>
      </c>
      <c r="C33" s="365">
        <f>IF(ISERROR($N$23/$N$24),0,$N$23/$N$24)</f>
        <v>5.4543886264580973E-3</v>
      </c>
      <c r="D33" s="365">
        <f t="shared" si="3"/>
        <v>1</v>
      </c>
      <c r="E33" s="118">
        <f t="shared" si="2"/>
        <v>1</v>
      </c>
      <c r="F33" s="28"/>
      <c r="G33" s="28"/>
      <c r="H33" s="303"/>
      <c r="I33" s="303"/>
      <c r="J33" s="303"/>
      <c r="K33" s="303"/>
      <c r="L33" s="6"/>
      <c r="M33" s="5"/>
      <c r="N33" s="303"/>
      <c r="O33" s="303"/>
      <c r="P33" s="303"/>
      <c r="Q33" s="303"/>
      <c r="R33" s="303"/>
      <c r="S33" s="304"/>
      <c r="T33" s="304"/>
      <c r="U33" s="304"/>
      <c r="V33" s="304"/>
      <c r="W33" s="304"/>
      <c r="X33" s="305"/>
    </row>
    <row r="34" spans="2:27" ht="17.649999999999999" customHeight="1">
      <c r="B34" s="119" t="s">
        <v>38</v>
      </c>
      <c r="C34" s="366"/>
      <c r="D34" s="366"/>
      <c r="E34" s="118">
        <f t="shared" si="2"/>
        <v>1</v>
      </c>
      <c r="F34" s="28"/>
      <c r="G34" s="28"/>
      <c r="H34" s="303"/>
      <c r="I34" s="303"/>
      <c r="J34" s="303"/>
      <c r="K34" s="303"/>
      <c r="L34" s="6"/>
      <c r="M34" s="5"/>
      <c r="N34" s="303"/>
      <c r="O34" s="303"/>
      <c r="P34" s="303"/>
      <c r="Q34" s="303"/>
      <c r="R34" s="303"/>
      <c r="S34" s="304"/>
      <c r="T34" s="304"/>
      <c r="U34" s="304"/>
      <c r="V34" s="304"/>
      <c r="W34" s="304"/>
      <c r="X34" s="305"/>
    </row>
    <row r="35" spans="2:27" ht="17.649999999999999" customHeight="1">
      <c r="B35" s="119" t="s">
        <v>39</v>
      </c>
      <c r="C35" s="367"/>
      <c r="D35" s="367"/>
      <c r="E35" s="118">
        <f t="shared" si="2"/>
        <v>1</v>
      </c>
      <c r="F35" s="28"/>
      <c r="G35" s="28"/>
      <c r="H35" s="303"/>
      <c r="I35" s="303"/>
      <c r="J35" s="303"/>
      <c r="K35" s="303"/>
      <c r="L35" s="6"/>
      <c r="M35" s="5"/>
      <c r="N35" s="303"/>
      <c r="O35" s="303"/>
      <c r="P35" s="303"/>
      <c r="Q35" s="303"/>
      <c r="R35" s="303"/>
      <c r="S35" s="304"/>
      <c r="T35" s="304"/>
      <c r="U35" s="304"/>
      <c r="V35" s="304"/>
      <c r="W35" s="304"/>
      <c r="X35" s="305"/>
    </row>
    <row r="36" spans="2:27" ht="17.649999999999999" customHeight="1">
      <c r="B36" s="119" t="s">
        <v>40</v>
      </c>
      <c r="C36" s="365">
        <f>IF(ISERROR($T$23/$T$24),0,$T$23/$T$24)</f>
        <v>0.7480822716006108</v>
      </c>
      <c r="D36" s="365">
        <f t="shared" si="3"/>
        <v>1</v>
      </c>
      <c r="E36" s="118">
        <f t="shared" si="2"/>
        <v>1</v>
      </c>
      <c r="F36" s="28"/>
      <c r="G36" s="28"/>
      <c r="H36" s="303"/>
      <c r="I36" s="303"/>
      <c r="J36" s="303"/>
      <c r="K36" s="303"/>
      <c r="L36" s="6"/>
      <c r="M36" s="5"/>
      <c r="N36" s="303"/>
      <c r="O36" s="303"/>
      <c r="P36" s="303"/>
      <c r="Q36" s="303"/>
      <c r="R36" s="303"/>
      <c r="S36" s="304"/>
      <c r="T36" s="304"/>
      <c r="U36" s="304"/>
      <c r="V36" s="304"/>
      <c r="W36" s="304"/>
      <c r="X36" s="305"/>
    </row>
    <row r="37" spans="2:27" ht="17.649999999999999" customHeight="1">
      <c r="B37" s="119" t="s">
        <v>41</v>
      </c>
      <c r="C37" s="366"/>
      <c r="D37" s="366"/>
      <c r="E37" s="118">
        <f t="shared" si="2"/>
        <v>1</v>
      </c>
      <c r="F37" s="28"/>
      <c r="G37" s="28"/>
      <c r="H37" s="303"/>
      <c r="I37" s="303"/>
      <c r="J37" s="303"/>
      <c r="K37" s="303"/>
      <c r="L37" s="6"/>
      <c r="M37" s="5"/>
      <c r="N37" s="303"/>
      <c r="O37" s="303"/>
      <c r="P37" s="303"/>
      <c r="Q37" s="303"/>
      <c r="R37" s="303"/>
      <c r="S37" s="304"/>
      <c r="T37" s="304"/>
      <c r="U37" s="304"/>
      <c r="V37" s="304"/>
      <c r="W37" s="304"/>
      <c r="X37" s="305"/>
    </row>
    <row r="38" spans="2:27" ht="17.649999999999999" customHeight="1">
      <c r="B38" s="119" t="s">
        <v>42</v>
      </c>
      <c r="C38" s="367"/>
      <c r="D38" s="367"/>
      <c r="E38" s="118">
        <v>0</v>
      </c>
      <c r="F38" s="29"/>
      <c r="G38" s="29"/>
      <c r="H38" s="308"/>
      <c r="I38" s="308"/>
      <c r="J38" s="308"/>
      <c r="K38" s="308"/>
      <c r="L38" s="7"/>
      <c r="M38" s="8"/>
      <c r="N38" s="308"/>
      <c r="O38" s="308"/>
      <c r="P38" s="308"/>
      <c r="Q38" s="308"/>
      <c r="R38" s="308"/>
      <c r="S38" s="306"/>
      <c r="T38" s="306"/>
      <c r="U38" s="306"/>
      <c r="V38" s="306"/>
      <c r="W38" s="306"/>
      <c r="X38" s="307"/>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311" t="s">
        <v>50</v>
      </c>
      <c r="C40" s="312"/>
      <c r="D40" s="312"/>
      <c r="E40" s="312"/>
      <c r="F40" s="312"/>
      <c r="G40" s="312"/>
      <c r="H40" s="312"/>
      <c r="I40" s="312"/>
      <c r="J40" s="312"/>
      <c r="K40" s="312"/>
      <c r="L40" s="312"/>
      <c r="M40" s="312"/>
      <c r="N40" s="312"/>
      <c r="O40" s="312"/>
      <c r="P40" s="312"/>
      <c r="Q40" s="312"/>
      <c r="R40" s="312"/>
      <c r="S40" s="312"/>
      <c r="T40" s="312"/>
      <c r="U40" s="312"/>
      <c r="V40" s="312"/>
      <c r="W40" s="312"/>
      <c r="X40" s="313"/>
    </row>
    <row r="41" spans="2:27" ht="33" customHeight="1">
      <c r="B41" s="309"/>
      <c r="C41" s="309"/>
      <c r="D41" s="309"/>
      <c r="E41" s="309"/>
      <c r="F41" s="309"/>
      <c r="G41" s="309"/>
      <c r="H41" s="309"/>
      <c r="I41" s="309"/>
      <c r="J41" s="309"/>
      <c r="K41" s="309"/>
      <c r="L41" s="309"/>
      <c r="M41" s="309"/>
      <c r="N41" s="309"/>
      <c r="O41" s="309"/>
      <c r="P41" s="309"/>
      <c r="Q41" s="309"/>
      <c r="R41" s="309"/>
      <c r="S41" s="309"/>
      <c r="T41" s="309"/>
      <c r="U41" s="309"/>
      <c r="V41" s="309"/>
      <c r="W41" s="309"/>
      <c r="X41" s="309"/>
      <c r="Y41" s="54"/>
      <c r="Z41" s="55"/>
      <c r="AA41" s="55"/>
    </row>
    <row r="42" spans="2:27" ht="10.5" customHeight="1">
      <c r="B42" s="310"/>
      <c r="C42" s="299"/>
      <c r="D42" s="299"/>
      <c r="E42" s="299"/>
      <c r="F42" s="299"/>
      <c r="G42" s="299"/>
      <c r="H42" s="299"/>
      <c r="I42" s="299"/>
      <c r="J42" s="299"/>
      <c r="K42" s="299"/>
      <c r="L42" s="299"/>
      <c r="M42" s="299"/>
      <c r="N42" s="299"/>
      <c r="O42" s="299"/>
      <c r="P42" s="299"/>
      <c r="Q42" s="299"/>
      <c r="R42" s="299"/>
      <c r="S42" s="299"/>
      <c r="T42" s="299"/>
      <c r="U42" s="299"/>
      <c r="V42" s="299"/>
      <c r="W42" s="299"/>
      <c r="X42" s="302"/>
      <c r="Y42" s="56"/>
      <c r="Z42" s="57"/>
      <c r="AA42" s="58"/>
    </row>
    <row r="43" spans="2:27" ht="18" customHeight="1">
      <c r="B43" s="323" t="s">
        <v>43</v>
      </c>
      <c r="C43" s="324"/>
      <c r="D43" s="324"/>
      <c r="E43" s="324"/>
      <c r="F43" s="324"/>
      <c r="G43" s="324"/>
      <c r="H43" s="324"/>
      <c r="I43" s="324"/>
      <c r="J43" s="324"/>
      <c r="K43" s="324"/>
      <c r="L43" s="324"/>
      <c r="M43" s="324"/>
      <c r="N43" s="324"/>
      <c r="O43" s="324"/>
      <c r="P43" s="324"/>
      <c r="Q43" s="324"/>
      <c r="R43" s="324"/>
      <c r="S43" s="324"/>
      <c r="T43" s="324"/>
      <c r="U43" s="324"/>
      <c r="V43" s="324"/>
      <c r="W43" s="324"/>
      <c r="X43" s="325"/>
      <c r="Y43" s="56"/>
      <c r="Z43" s="57"/>
      <c r="AA43" s="58"/>
    </row>
    <row r="44" spans="2:27" ht="32.25" customHeight="1">
      <c r="B44" s="326"/>
      <c r="C44" s="327"/>
      <c r="D44" s="327"/>
      <c r="E44" s="327"/>
      <c r="F44" s="327"/>
      <c r="G44" s="327"/>
      <c r="H44" s="327"/>
      <c r="I44" s="327"/>
      <c r="J44" s="327"/>
      <c r="K44" s="327"/>
      <c r="L44" s="327"/>
      <c r="M44" s="327"/>
      <c r="N44" s="327"/>
      <c r="O44" s="327"/>
      <c r="P44" s="327"/>
      <c r="Q44" s="327"/>
      <c r="R44" s="327"/>
      <c r="S44" s="327"/>
      <c r="T44" s="327"/>
      <c r="U44" s="327"/>
      <c r="V44" s="327"/>
      <c r="W44" s="327"/>
      <c r="X44" s="328"/>
      <c r="Y44" s="56"/>
      <c r="Z44" s="57"/>
      <c r="AA44" s="58"/>
    </row>
    <row r="45" spans="2:27" ht="8.4499999999999993" customHeight="1">
      <c r="B45" s="30"/>
      <c r="C45" s="27"/>
      <c r="D45" s="27"/>
      <c r="E45" s="27"/>
      <c r="F45" s="27"/>
      <c r="G45" s="299"/>
      <c r="H45" s="299"/>
      <c r="I45" s="299"/>
      <c r="J45" s="299"/>
      <c r="K45" s="299"/>
      <c r="L45" s="299"/>
      <c r="M45" s="27"/>
      <c r="N45" s="27"/>
      <c r="O45" s="27"/>
      <c r="P45" s="27"/>
      <c r="Q45" s="27"/>
      <c r="R45" s="27"/>
      <c r="S45" s="27"/>
      <c r="T45" s="27"/>
      <c r="U45" s="27"/>
      <c r="V45" s="27"/>
      <c r="W45" s="27"/>
      <c r="X45" s="31"/>
      <c r="Y45" s="56"/>
      <c r="Z45" s="57"/>
      <c r="AA45" s="58"/>
    </row>
    <row r="46" spans="2:27" ht="12.75">
      <c r="B46" s="314" t="s">
        <v>44</v>
      </c>
      <c r="C46" s="315"/>
      <c r="D46" s="315"/>
      <c r="E46" s="315"/>
      <c r="F46" s="315"/>
      <c r="G46" s="315"/>
      <c r="H46" s="315"/>
      <c r="I46" s="28"/>
      <c r="J46" s="13" t="s">
        <v>45</v>
      </c>
      <c r="K46" s="28"/>
      <c r="L46" s="316" t="s">
        <v>278</v>
      </c>
      <c r="M46" s="317"/>
      <c r="N46" s="28"/>
      <c r="O46" s="5" t="s">
        <v>46</v>
      </c>
      <c r="P46" s="28"/>
      <c r="Q46" s="259"/>
      <c r="R46" s="260"/>
      <c r="S46" s="28"/>
      <c r="T46" s="28"/>
      <c r="U46" s="28"/>
      <c r="V46" s="28"/>
      <c r="W46" s="28"/>
      <c r="X46" s="33"/>
      <c r="Y46" s="56"/>
      <c r="Z46" s="57"/>
      <c r="AA46" s="58"/>
    </row>
    <row r="47" spans="2:27" ht="8.4499999999999993" customHeight="1">
      <c r="B47" s="34"/>
      <c r="C47" s="28"/>
      <c r="D47" s="28"/>
      <c r="E47" s="28"/>
      <c r="F47" s="28"/>
      <c r="G47" s="28"/>
      <c r="H47" s="28"/>
      <c r="I47" s="318"/>
      <c r="J47" s="318"/>
      <c r="K47" s="318"/>
      <c r="L47" s="318"/>
      <c r="M47" s="318"/>
      <c r="N47" s="318"/>
      <c r="O47" s="318"/>
      <c r="P47" s="318"/>
      <c r="Q47" s="318"/>
      <c r="R47" s="318"/>
      <c r="S47" s="318"/>
      <c r="T47" s="318"/>
      <c r="U47" s="318"/>
      <c r="V47" s="318"/>
      <c r="W47" s="318"/>
      <c r="X47" s="319"/>
      <c r="Y47" s="56"/>
      <c r="Z47" s="57"/>
      <c r="AA47" s="58"/>
    </row>
    <row r="48" spans="2:27" ht="35.25" customHeight="1">
      <c r="B48" s="320" t="s">
        <v>57</v>
      </c>
      <c r="C48" s="321"/>
      <c r="D48" s="321"/>
      <c r="E48" s="321"/>
      <c r="F48" s="321"/>
      <c r="G48" s="321"/>
      <c r="H48" s="321"/>
      <c r="I48" s="321"/>
      <c r="J48" s="321"/>
      <c r="K48" s="321"/>
      <c r="L48" s="321"/>
      <c r="M48" s="321"/>
      <c r="N48" s="321"/>
      <c r="O48" s="321"/>
      <c r="P48" s="321"/>
      <c r="Q48" s="321"/>
      <c r="R48" s="321"/>
      <c r="S48" s="321"/>
      <c r="T48" s="321"/>
      <c r="U48" s="321"/>
      <c r="V48" s="321"/>
      <c r="W48" s="321"/>
      <c r="X48" s="322"/>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303"/>
      <c r="H50" s="303"/>
      <c r="I50" s="303"/>
      <c r="J50" s="303"/>
      <c r="K50" s="303"/>
      <c r="L50" s="303"/>
      <c r="M50" s="303"/>
      <c r="N50" s="303"/>
      <c r="O50" s="303"/>
      <c r="P50" s="303"/>
      <c r="Q50" s="303"/>
      <c r="R50" s="303"/>
      <c r="S50" s="303"/>
      <c r="T50" s="303"/>
      <c r="U50" s="303"/>
      <c r="V50" s="303"/>
      <c r="W50" s="303"/>
      <c r="X50" s="303"/>
      <c r="Y50" s="56"/>
      <c r="Z50" s="57"/>
      <c r="AA50" s="58"/>
    </row>
  </sheetData>
  <sheetProtection selectLockedCells="1" selectUnlockedCells="1"/>
  <mergeCells count="203">
    <mergeCell ref="B48:X48"/>
    <mergeCell ref="G50:H50"/>
    <mergeCell ref="I50:X50"/>
    <mergeCell ref="B42:X42"/>
    <mergeCell ref="B43:X43"/>
    <mergeCell ref="B44:X44"/>
    <mergeCell ref="G45:H45"/>
    <mergeCell ref="I45:J45"/>
    <mergeCell ref="K45:L45"/>
    <mergeCell ref="B46:H46"/>
    <mergeCell ref="L46:M46"/>
    <mergeCell ref="Q46:R46"/>
    <mergeCell ref="I47:X47"/>
    <mergeCell ref="H38:I38"/>
    <mergeCell ref="J38:K38"/>
    <mergeCell ref="N38:O38"/>
    <mergeCell ref="P38:R38"/>
    <mergeCell ref="B40:X40"/>
    <mergeCell ref="B41:X41"/>
    <mergeCell ref="C36:C38"/>
    <mergeCell ref="D36:D38"/>
    <mergeCell ref="H36:I36"/>
    <mergeCell ref="J36:K36"/>
    <mergeCell ref="N36:O36"/>
    <mergeCell ref="P36:R36"/>
    <mergeCell ref="H37:I37"/>
    <mergeCell ref="J37:K37"/>
    <mergeCell ref="N37:O37"/>
    <mergeCell ref="P37:R37"/>
    <mergeCell ref="C30:C32"/>
    <mergeCell ref="D30:D32"/>
    <mergeCell ref="H30:I30"/>
    <mergeCell ref="J30:K30"/>
    <mergeCell ref="N30:O30"/>
    <mergeCell ref="P30:R30"/>
    <mergeCell ref="H31:I31"/>
    <mergeCell ref="J31:K31"/>
    <mergeCell ref="N31:O31"/>
    <mergeCell ref="P31:R31"/>
    <mergeCell ref="J32:K32"/>
    <mergeCell ref="N32:O32"/>
    <mergeCell ref="P32:R32"/>
    <mergeCell ref="H34:I34"/>
    <mergeCell ref="J34:K34"/>
    <mergeCell ref="N34:O34"/>
    <mergeCell ref="P34:R34"/>
    <mergeCell ref="H35:I35"/>
    <mergeCell ref="J35:K35"/>
    <mergeCell ref="N35:O35"/>
    <mergeCell ref="P35:R35"/>
    <mergeCell ref="H32:I32"/>
    <mergeCell ref="H33:I33"/>
    <mergeCell ref="J33:K33"/>
    <mergeCell ref="N33:O33"/>
    <mergeCell ref="P33:R33"/>
    <mergeCell ref="B25:X25"/>
    <mergeCell ref="J28:K28"/>
    <mergeCell ref="N28:O28"/>
    <mergeCell ref="P28:R28"/>
    <mergeCell ref="H29:I29"/>
    <mergeCell ref="J29:K29"/>
    <mergeCell ref="N29:O29"/>
    <mergeCell ref="P29:R29"/>
    <mergeCell ref="H26:I27"/>
    <mergeCell ref="J26:M26"/>
    <mergeCell ref="N26:O27"/>
    <mergeCell ref="P26:R27"/>
    <mergeCell ref="C33:C35"/>
    <mergeCell ref="T22:U22"/>
    <mergeCell ref="V22:W22"/>
    <mergeCell ref="AD22:AH22"/>
    <mergeCell ref="AI22:AK22"/>
    <mergeCell ref="AL22:AO22"/>
    <mergeCell ref="AP22:AQ22"/>
    <mergeCell ref="B23:C23"/>
    <mergeCell ref="D23:F23"/>
    <mergeCell ref="G23:M23"/>
    <mergeCell ref="N23:S23"/>
    <mergeCell ref="T23:X23"/>
    <mergeCell ref="D33:D35"/>
    <mergeCell ref="S26:X26"/>
    <mergeCell ref="C27:C29"/>
    <mergeCell ref="D27:D29"/>
    <mergeCell ref="J27:K27"/>
    <mergeCell ref="S27:X38"/>
    <mergeCell ref="H28:I28"/>
    <mergeCell ref="B24:C24"/>
    <mergeCell ref="D24:F24"/>
    <mergeCell ref="G24:M24"/>
    <mergeCell ref="N24:S24"/>
    <mergeCell ref="T24:X24"/>
    <mergeCell ref="B19:L19"/>
    <mergeCell ref="M19:X19"/>
    <mergeCell ref="AB19:AC22"/>
    <mergeCell ref="AD19:AH19"/>
    <mergeCell ref="AI19:AK19"/>
    <mergeCell ref="AL19:AO19"/>
    <mergeCell ref="AP19:AQ19"/>
    <mergeCell ref="AR19:AR22"/>
    <mergeCell ref="B20:L20"/>
    <mergeCell ref="M20:X20"/>
    <mergeCell ref="AD20:AH20"/>
    <mergeCell ref="AI20:AK20"/>
    <mergeCell ref="AL20:AO20"/>
    <mergeCell ref="AP20:AQ20"/>
    <mergeCell ref="B21:X21"/>
    <mergeCell ref="AD21:AH21"/>
    <mergeCell ref="AI21:AK21"/>
    <mergeCell ref="AL21:AO21"/>
    <mergeCell ref="AP21:AQ21"/>
    <mergeCell ref="B22:C22"/>
    <mergeCell ref="G22:I22"/>
    <mergeCell ref="K22:M22"/>
    <mergeCell ref="O22:P22"/>
    <mergeCell ref="Q22:S22"/>
    <mergeCell ref="AD16:AH16"/>
    <mergeCell ref="AI16:AK16"/>
    <mergeCell ref="AL16:AO16"/>
    <mergeCell ref="AP16:AQ16"/>
    <mergeCell ref="AD17:AH17"/>
    <mergeCell ref="AI17:AK17"/>
    <mergeCell ref="AL17:AO17"/>
    <mergeCell ref="AP17:AQ17"/>
    <mergeCell ref="C18:D18"/>
    <mergeCell ref="E18:F18"/>
    <mergeCell ref="G18:L18"/>
    <mergeCell ref="M18:Q18"/>
    <mergeCell ref="R18:U18"/>
    <mergeCell ref="V18:X18"/>
    <mergeCell ref="AD18:AH18"/>
    <mergeCell ref="AI18:AK18"/>
    <mergeCell ref="AL18:AO18"/>
    <mergeCell ref="AP18:AQ18"/>
    <mergeCell ref="AR7:AR10"/>
    <mergeCell ref="B10:X10"/>
    <mergeCell ref="AD10:AH10"/>
    <mergeCell ref="B11:X11"/>
    <mergeCell ref="AB11:AC14"/>
    <mergeCell ref="AD11:AH11"/>
    <mergeCell ref="B15:X15"/>
    <mergeCell ref="AB15:AC18"/>
    <mergeCell ref="AD15:AH15"/>
    <mergeCell ref="AI15:AK15"/>
    <mergeCell ref="AL15:AO15"/>
    <mergeCell ref="AP15:AQ15"/>
    <mergeCell ref="M17:Q17"/>
    <mergeCell ref="R17:U17"/>
    <mergeCell ref="V17:X17"/>
    <mergeCell ref="AI11:AK14"/>
    <mergeCell ref="AL11:AO14"/>
    <mergeCell ref="AP11:AQ14"/>
    <mergeCell ref="AR15:AR18"/>
    <mergeCell ref="B16:B17"/>
    <mergeCell ref="C16:D17"/>
    <mergeCell ref="E16:F17"/>
    <mergeCell ref="G16:L17"/>
    <mergeCell ref="M16:X16"/>
    <mergeCell ref="AR11:AR14"/>
    <mergeCell ref="B12:F13"/>
    <mergeCell ref="G12:J13"/>
    <mergeCell ref="K12:N13"/>
    <mergeCell ref="O12:X12"/>
    <mergeCell ref="AD12:AH12"/>
    <mergeCell ref="B14:F14"/>
    <mergeCell ref="G14:J14"/>
    <mergeCell ref="K14:N14"/>
    <mergeCell ref="O14:R14"/>
    <mergeCell ref="S14:U14"/>
    <mergeCell ref="V14:X14"/>
    <mergeCell ref="AD14:AH14"/>
    <mergeCell ref="O13:R13"/>
    <mergeCell ref="S13:U13"/>
    <mergeCell ref="V13:X13"/>
    <mergeCell ref="AD13:AH13"/>
    <mergeCell ref="AD8:AH8"/>
    <mergeCell ref="B9:X9"/>
    <mergeCell ref="AD9:AH9"/>
    <mergeCell ref="AI7:AK10"/>
    <mergeCell ref="AL7:AO10"/>
    <mergeCell ref="AP7:AQ10"/>
    <mergeCell ref="B7:F8"/>
    <mergeCell ref="G7:X8"/>
    <mergeCell ref="AB7:AC10"/>
    <mergeCell ref="AD7:AH7"/>
    <mergeCell ref="B1:T1"/>
    <mergeCell ref="U1:X4"/>
    <mergeCell ref="B2:T4"/>
    <mergeCell ref="AB3:AR4"/>
    <mergeCell ref="C5:D5"/>
    <mergeCell ref="E5:G5"/>
    <mergeCell ref="H5:J5"/>
    <mergeCell ref="K5:N5"/>
    <mergeCell ref="O5:R5"/>
    <mergeCell ref="S5:V5"/>
    <mergeCell ref="AR5:AR6"/>
    <mergeCell ref="B6:X6"/>
    <mergeCell ref="W5:X5"/>
    <mergeCell ref="AB5:AC6"/>
    <mergeCell ref="AD5:AH6"/>
    <mergeCell ref="AI5:AK6"/>
    <mergeCell ref="AL5:AO6"/>
    <mergeCell ref="AP5:AQ6"/>
    <mergeCell ref="AB1:AR1"/>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Hoja1!$F$3:$F$8</xm:f>
          </x14:formula1>
          <xm:sqref>C18:D18</xm:sqref>
        </x14:dataValidation>
        <x14:dataValidation type="list" allowBlank="1" showInputMessage="1" showErrorMessage="1">
          <x14:formula1>
            <xm:f>Hoja1!$A$3:$A$24</xm:f>
          </x14:formula1>
          <xm:sqref>G7:X8</xm:sqref>
        </x14:dataValidation>
        <x14:dataValidation type="list" allowBlank="1" showInputMessage="1" showErrorMessage="1">
          <x14:formula1>
            <xm:f>Hoja1!$D$3:$D$13</xm:f>
          </x14:formula1>
          <xm:sqref>G14:J14</xm:sqref>
        </x14:dataValidation>
      </x14:dataValidations>
    </ext>
  </extLst>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8"/>
    <pageSetUpPr fitToPage="1"/>
  </sheetPr>
  <dimension ref="B1:AR50"/>
  <sheetViews>
    <sheetView zoomScale="80" zoomScaleNormal="80" zoomScaleSheetLayoutView="100" workbookViewId="0">
      <selection activeCell="O5" sqref="O5:R5"/>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43" width="4.625" style="46"/>
    <col min="44" max="44" width="8.5" style="23" customWidth="1"/>
    <col min="45" max="16384" width="4.625" style="23"/>
  </cols>
  <sheetData>
    <row r="1" spans="2:44" ht="20.25" customHeight="1">
      <c r="B1" s="344" t="s">
        <v>72</v>
      </c>
      <c r="C1" s="345"/>
      <c r="D1" s="345"/>
      <c r="E1" s="345"/>
      <c r="F1" s="345"/>
      <c r="G1" s="345"/>
      <c r="H1" s="345"/>
      <c r="I1" s="345"/>
      <c r="J1" s="345"/>
      <c r="K1" s="345"/>
      <c r="L1" s="345"/>
      <c r="M1" s="345"/>
      <c r="N1" s="345"/>
      <c r="O1" s="345"/>
      <c r="P1" s="345"/>
      <c r="Q1" s="345"/>
      <c r="R1" s="345"/>
      <c r="S1" s="345"/>
      <c r="T1" s="346"/>
      <c r="U1" s="356"/>
      <c r="V1" s="357"/>
      <c r="W1" s="357"/>
      <c r="X1" s="358"/>
      <c r="AB1" s="383" t="s">
        <v>374</v>
      </c>
      <c r="AC1" s="383"/>
      <c r="AD1" s="383"/>
      <c r="AE1" s="383"/>
      <c r="AF1" s="383"/>
      <c r="AG1" s="383"/>
      <c r="AH1" s="383"/>
      <c r="AI1" s="383"/>
      <c r="AJ1" s="383"/>
      <c r="AK1" s="383"/>
      <c r="AL1" s="383"/>
      <c r="AM1" s="383"/>
      <c r="AN1" s="383"/>
      <c r="AO1" s="383"/>
      <c r="AP1" s="383"/>
      <c r="AQ1" s="383"/>
      <c r="AR1" s="383"/>
    </row>
    <row r="2" spans="2:44" ht="13.5" customHeight="1">
      <c r="B2" s="347" t="s">
        <v>75</v>
      </c>
      <c r="C2" s="348"/>
      <c r="D2" s="348"/>
      <c r="E2" s="348"/>
      <c r="F2" s="348"/>
      <c r="G2" s="348"/>
      <c r="H2" s="348"/>
      <c r="I2" s="348"/>
      <c r="J2" s="348"/>
      <c r="K2" s="348"/>
      <c r="L2" s="348"/>
      <c r="M2" s="348"/>
      <c r="N2" s="348"/>
      <c r="O2" s="348"/>
      <c r="P2" s="348"/>
      <c r="Q2" s="348"/>
      <c r="R2" s="348"/>
      <c r="S2" s="348"/>
      <c r="T2" s="349"/>
      <c r="U2" s="359"/>
      <c r="V2" s="360"/>
      <c r="W2" s="360"/>
      <c r="X2" s="361"/>
    </row>
    <row r="3" spans="2:44" ht="13.5" customHeight="1">
      <c r="B3" s="350"/>
      <c r="C3" s="351"/>
      <c r="D3" s="351"/>
      <c r="E3" s="351"/>
      <c r="F3" s="351"/>
      <c r="G3" s="351"/>
      <c r="H3" s="351"/>
      <c r="I3" s="351"/>
      <c r="J3" s="351"/>
      <c r="K3" s="351"/>
      <c r="L3" s="351"/>
      <c r="M3" s="351"/>
      <c r="N3" s="351"/>
      <c r="O3" s="351"/>
      <c r="P3" s="351"/>
      <c r="Q3" s="351"/>
      <c r="R3" s="351"/>
      <c r="S3" s="351"/>
      <c r="T3" s="352"/>
      <c r="U3" s="359"/>
      <c r="V3" s="360"/>
      <c r="W3" s="360"/>
      <c r="X3" s="361"/>
      <c r="AB3" s="372" t="s">
        <v>194</v>
      </c>
      <c r="AC3" s="372"/>
      <c r="AD3" s="372"/>
      <c r="AE3" s="372"/>
      <c r="AF3" s="372"/>
      <c r="AG3" s="372"/>
      <c r="AH3" s="372"/>
      <c r="AI3" s="372"/>
      <c r="AJ3" s="372"/>
      <c r="AK3" s="372"/>
      <c r="AL3" s="372"/>
      <c r="AM3" s="372"/>
      <c r="AN3" s="372"/>
      <c r="AO3" s="372"/>
      <c r="AP3" s="372"/>
      <c r="AQ3" s="372"/>
      <c r="AR3" s="372"/>
    </row>
    <row r="4" spans="2:44" ht="13.5" customHeight="1">
      <c r="B4" s="353"/>
      <c r="C4" s="354"/>
      <c r="D4" s="354"/>
      <c r="E4" s="354"/>
      <c r="F4" s="354"/>
      <c r="G4" s="354"/>
      <c r="H4" s="354"/>
      <c r="I4" s="354"/>
      <c r="J4" s="354"/>
      <c r="K4" s="354"/>
      <c r="L4" s="354"/>
      <c r="M4" s="354"/>
      <c r="N4" s="354"/>
      <c r="O4" s="354"/>
      <c r="P4" s="354"/>
      <c r="Q4" s="354"/>
      <c r="R4" s="354"/>
      <c r="S4" s="354"/>
      <c r="T4" s="355"/>
      <c r="U4" s="362"/>
      <c r="V4" s="363"/>
      <c r="W4" s="363"/>
      <c r="X4" s="364"/>
      <c r="AB4" s="372"/>
      <c r="AC4" s="372"/>
      <c r="AD4" s="372"/>
      <c r="AE4" s="372"/>
      <c r="AF4" s="372"/>
      <c r="AG4" s="372"/>
      <c r="AH4" s="372"/>
      <c r="AI4" s="372"/>
      <c r="AJ4" s="372"/>
      <c r="AK4" s="372"/>
      <c r="AL4" s="372"/>
      <c r="AM4" s="372"/>
      <c r="AN4" s="372"/>
      <c r="AO4" s="372"/>
      <c r="AP4" s="372"/>
      <c r="AQ4" s="372"/>
      <c r="AR4" s="372"/>
    </row>
    <row r="5" spans="2:44" s="41" customFormat="1" ht="14.25" customHeight="1">
      <c r="B5" s="115" t="s">
        <v>0</v>
      </c>
      <c r="C5" s="336" t="s">
        <v>126</v>
      </c>
      <c r="D5" s="336"/>
      <c r="E5" s="337" t="s">
        <v>1</v>
      </c>
      <c r="F5" s="337"/>
      <c r="G5" s="337"/>
      <c r="H5" s="338" t="s">
        <v>441</v>
      </c>
      <c r="I5" s="338"/>
      <c r="J5" s="338"/>
      <c r="K5" s="337" t="s">
        <v>2</v>
      </c>
      <c r="L5" s="337"/>
      <c r="M5" s="337"/>
      <c r="N5" s="337"/>
      <c r="O5" s="336" t="s">
        <v>442</v>
      </c>
      <c r="P5" s="336"/>
      <c r="Q5" s="336"/>
      <c r="R5" s="336"/>
      <c r="S5" s="339" t="s">
        <v>3</v>
      </c>
      <c r="T5" s="340"/>
      <c r="U5" s="340"/>
      <c r="V5" s="341"/>
      <c r="W5" s="342" t="s">
        <v>120</v>
      </c>
      <c r="X5" s="343"/>
      <c r="Y5" s="47"/>
      <c r="Z5" s="48"/>
      <c r="AA5" s="48"/>
      <c r="AB5" s="380" t="s">
        <v>143</v>
      </c>
      <c r="AC5" s="380"/>
      <c r="AD5" s="380" t="s">
        <v>144</v>
      </c>
      <c r="AE5" s="380"/>
      <c r="AF5" s="380"/>
      <c r="AG5" s="380"/>
      <c r="AH5" s="380"/>
      <c r="AI5" s="380" t="s">
        <v>145</v>
      </c>
      <c r="AJ5" s="380"/>
      <c r="AK5" s="380"/>
      <c r="AL5" s="380" t="s">
        <v>146</v>
      </c>
      <c r="AM5" s="380"/>
      <c r="AN5" s="380"/>
      <c r="AO5" s="380"/>
      <c r="AP5" s="372" t="s">
        <v>149</v>
      </c>
      <c r="AQ5" s="372"/>
      <c r="AR5" s="373" t="s">
        <v>150</v>
      </c>
    </row>
    <row r="6" spans="2:44" ht="9" customHeight="1">
      <c r="B6" s="275"/>
      <c r="C6" s="275"/>
      <c r="D6" s="275"/>
      <c r="E6" s="275"/>
      <c r="F6" s="275"/>
      <c r="G6" s="275"/>
      <c r="H6" s="275"/>
      <c r="I6" s="275"/>
      <c r="J6" s="275"/>
      <c r="K6" s="275"/>
      <c r="L6" s="275"/>
      <c r="M6" s="275"/>
      <c r="N6" s="275"/>
      <c r="O6" s="275"/>
      <c r="P6" s="275"/>
      <c r="Q6" s="275"/>
      <c r="R6" s="275"/>
      <c r="S6" s="275"/>
      <c r="T6" s="275"/>
      <c r="U6" s="275"/>
      <c r="V6" s="275"/>
      <c r="W6" s="275"/>
      <c r="X6" s="275"/>
      <c r="AB6" s="380"/>
      <c r="AC6" s="380"/>
      <c r="AD6" s="380"/>
      <c r="AE6" s="380"/>
      <c r="AF6" s="380"/>
      <c r="AG6" s="380"/>
      <c r="AH6" s="380"/>
      <c r="AI6" s="380"/>
      <c r="AJ6" s="380"/>
      <c r="AK6" s="380"/>
      <c r="AL6" s="380"/>
      <c r="AM6" s="380"/>
      <c r="AN6" s="380"/>
      <c r="AO6" s="380"/>
      <c r="AP6" s="372"/>
      <c r="AQ6" s="372"/>
      <c r="AR6" s="373"/>
    </row>
    <row r="7" spans="2:44" ht="14.25" customHeight="1">
      <c r="B7" s="287" t="s">
        <v>76</v>
      </c>
      <c r="C7" s="288"/>
      <c r="D7" s="288"/>
      <c r="E7" s="288"/>
      <c r="F7" s="289"/>
      <c r="G7" s="293" t="s">
        <v>85</v>
      </c>
      <c r="H7" s="294"/>
      <c r="I7" s="294"/>
      <c r="J7" s="294"/>
      <c r="K7" s="294"/>
      <c r="L7" s="294"/>
      <c r="M7" s="294"/>
      <c r="N7" s="294"/>
      <c r="O7" s="294"/>
      <c r="P7" s="294"/>
      <c r="Q7" s="294"/>
      <c r="R7" s="294"/>
      <c r="S7" s="294"/>
      <c r="T7" s="294"/>
      <c r="U7" s="294"/>
      <c r="V7" s="294"/>
      <c r="W7" s="294"/>
      <c r="X7" s="295"/>
      <c r="AB7" s="375">
        <v>2019</v>
      </c>
      <c r="AC7" s="375"/>
      <c r="AD7" s="376" t="s">
        <v>127</v>
      </c>
      <c r="AE7" s="376"/>
      <c r="AF7" s="376"/>
      <c r="AG7" s="376"/>
      <c r="AH7" s="376"/>
      <c r="AI7" s="608">
        <v>0</v>
      </c>
      <c r="AJ7" s="609"/>
      <c r="AK7" s="610"/>
      <c r="AL7" s="608">
        <v>0</v>
      </c>
      <c r="AM7" s="609"/>
      <c r="AN7" s="609"/>
      <c r="AO7" s="610"/>
      <c r="AP7" s="393" t="e">
        <f>+AL7/AI7</f>
        <v>#DIV/0!</v>
      </c>
      <c r="AQ7" s="394"/>
      <c r="AR7" s="384" t="e">
        <f>SUM(AP7:AQ10)</f>
        <v>#DIV/0!</v>
      </c>
    </row>
    <row r="8" spans="2:44" ht="14.25" customHeight="1">
      <c r="B8" s="290"/>
      <c r="C8" s="291"/>
      <c r="D8" s="291"/>
      <c r="E8" s="291"/>
      <c r="F8" s="292"/>
      <c r="G8" s="296"/>
      <c r="H8" s="297"/>
      <c r="I8" s="297"/>
      <c r="J8" s="297"/>
      <c r="K8" s="297"/>
      <c r="L8" s="297"/>
      <c r="M8" s="297"/>
      <c r="N8" s="297"/>
      <c r="O8" s="297"/>
      <c r="P8" s="297"/>
      <c r="Q8" s="297"/>
      <c r="R8" s="297"/>
      <c r="S8" s="297"/>
      <c r="T8" s="297"/>
      <c r="U8" s="297"/>
      <c r="V8" s="297"/>
      <c r="W8" s="297"/>
      <c r="X8" s="298"/>
      <c r="AB8" s="375"/>
      <c r="AC8" s="375"/>
      <c r="AD8" s="376" t="s">
        <v>128</v>
      </c>
      <c r="AE8" s="376"/>
      <c r="AF8" s="376"/>
      <c r="AG8" s="376"/>
      <c r="AH8" s="376"/>
      <c r="AI8" s="611"/>
      <c r="AJ8" s="612"/>
      <c r="AK8" s="613"/>
      <c r="AL8" s="611"/>
      <c r="AM8" s="612"/>
      <c r="AN8" s="612"/>
      <c r="AO8" s="613"/>
      <c r="AP8" s="395"/>
      <c r="AQ8" s="396"/>
      <c r="AR8" s="384"/>
    </row>
    <row r="9" spans="2:44" ht="19.149999999999999" customHeight="1">
      <c r="B9" s="281" t="s">
        <v>49</v>
      </c>
      <c r="C9" s="282"/>
      <c r="D9" s="282"/>
      <c r="E9" s="282"/>
      <c r="F9" s="282"/>
      <c r="G9" s="282"/>
      <c r="H9" s="282"/>
      <c r="I9" s="282"/>
      <c r="J9" s="282"/>
      <c r="K9" s="282"/>
      <c r="L9" s="282"/>
      <c r="M9" s="282"/>
      <c r="N9" s="282"/>
      <c r="O9" s="282"/>
      <c r="P9" s="282"/>
      <c r="Q9" s="282"/>
      <c r="R9" s="282"/>
      <c r="S9" s="282"/>
      <c r="T9" s="282"/>
      <c r="U9" s="282"/>
      <c r="V9" s="282"/>
      <c r="W9" s="282"/>
      <c r="X9" s="283"/>
      <c r="AB9" s="375"/>
      <c r="AC9" s="375"/>
      <c r="AD9" s="376" t="s">
        <v>129</v>
      </c>
      <c r="AE9" s="376"/>
      <c r="AF9" s="376"/>
      <c r="AG9" s="376"/>
      <c r="AH9" s="376"/>
      <c r="AI9" s="611"/>
      <c r="AJ9" s="612"/>
      <c r="AK9" s="613"/>
      <c r="AL9" s="611"/>
      <c r="AM9" s="612"/>
      <c r="AN9" s="612"/>
      <c r="AO9" s="613"/>
      <c r="AP9" s="395"/>
      <c r="AQ9" s="396"/>
      <c r="AR9" s="384"/>
    </row>
    <row r="10" spans="2:44" ht="15" customHeight="1">
      <c r="B10" s="268" t="s">
        <v>4</v>
      </c>
      <c r="C10" s="269"/>
      <c r="D10" s="269"/>
      <c r="E10" s="269"/>
      <c r="F10" s="269"/>
      <c r="G10" s="269"/>
      <c r="H10" s="269"/>
      <c r="I10" s="269"/>
      <c r="J10" s="269"/>
      <c r="K10" s="269"/>
      <c r="L10" s="269"/>
      <c r="M10" s="269"/>
      <c r="N10" s="269"/>
      <c r="O10" s="269"/>
      <c r="P10" s="269"/>
      <c r="Q10" s="269"/>
      <c r="R10" s="269"/>
      <c r="S10" s="269"/>
      <c r="T10" s="269"/>
      <c r="U10" s="269"/>
      <c r="V10" s="269"/>
      <c r="W10" s="269"/>
      <c r="X10" s="269"/>
      <c r="AB10" s="375"/>
      <c r="AC10" s="375"/>
      <c r="AD10" s="376" t="s">
        <v>130</v>
      </c>
      <c r="AE10" s="376"/>
      <c r="AF10" s="376"/>
      <c r="AG10" s="376"/>
      <c r="AH10" s="376"/>
      <c r="AI10" s="614"/>
      <c r="AJ10" s="615"/>
      <c r="AK10" s="616"/>
      <c r="AL10" s="614"/>
      <c r="AM10" s="615"/>
      <c r="AN10" s="615"/>
      <c r="AO10" s="616"/>
      <c r="AP10" s="397"/>
      <c r="AQ10" s="398"/>
      <c r="AR10" s="384"/>
    </row>
    <row r="11" spans="2:44" ht="38.25" customHeight="1">
      <c r="B11" s="280" t="s">
        <v>296</v>
      </c>
      <c r="C11" s="280"/>
      <c r="D11" s="280"/>
      <c r="E11" s="280"/>
      <c r="F11" s="280"/>
      <c r="G11" s="280"/>
      <c r="H11" s="280"/>
      <c r="I11" s="280"/>
      <c r="J11" s="280"/>
      <c r="K11" s="280"/>
      <c r="L11" s="280"/>
      <c r="M11" s="280"/>
      <c r="N11" s="280"/>
      <c r="O11" s="280"/>
      <c r="P11" s="280"/>
      <c r="Q11" s="280"/>
      <c r="R11" s="280"/>
      <c r="S11" s="280"/>
      <c r="T11" s="280"/>
      <c r="U11" s="280"/>
      <c r="V11" s="280"/>
      <c r="W11" s="280"/>
      <c r="X11" s="280"/>
      <c r="AB11" s="374">
        <v>2020</v>
      </c>
      <c r="AC11" s="374"/>
      <c r="AD11" s="377" t="s">
        <v>131</v>
      </c>
      <c r="AE11" s="377"/>
      <c r="AF11" s="377"/>
      <c r="AG11" s="377"/>
      <c r="AH11" s="377"/>
      <c r="AI11" s="617">
        <v>3</v>
      </c>
      <c r="AJ11" s="618"/>
      <c r="AK11" s="619"/>
      <c r="AL11" s="617">
        <v>3</v>
      </c>
      <c r="AM11" s="618"/>
      <c r="AN11" s="618"/>
      <c r="AO11" s="619"/>
      <c r="AP11" s="446">
        <f>AL11/AI11</f>
        <v>1</v>
      </c>
      <c r="AQ11" s="447"/>
      <c r="AR11" s="385">
        <f>SUM(AP11:AQ14)</f>
        <v>1</v>
      </c>
    </row>
    <row r="12" spans="2:44" ht="12.75">
      <c r="B12" s="262" t="s">
        <v>56</v>
      </c>
      <c r="C12" s="263"/>
      <c r="D12" s="263"/>
      <c r="E12" s="263"/>
      <c r="F12" s="264"/>
      <c r="G12" s="262" t="s">
        <v>48</v>
      </c>
      <c r="H12" s="263"/>
      <c r="I12" s="263"/>
      <c r="J12" s="264"/>
      <c r="K12" s="262" t="s">
        <v>5</v>
      </c>
      <c r="L12" s="263"/>
      <c r="M12" s="263"/>
      <c r="N12" s="264"/>
      <c r="O12" s="268" t="s">
        <v>6</v>
      </c>
      <c r="P12" s="269"/>
      <c r="Q12" s="269"/>
      <c r="R12" s="269"/>
      <c r="S12" s="269"/>
      <c r="T12" s="269"/>
      <c r="U12" s="269"/>
      <c r="V12" s="269"/>
      <c r="W12" s="269"/>
      <c r="X12" s="270"/>
      <c r="Y12" s="49"/>
      <c r="Z12" s="50"/>
      <c r="AA12" s="50"/>
      <c r="AB12" s="374"/>
      <c r="AC12" s="374"/>
      <c r="AD12" s="377" t="s">
        <v>132</v>
      </c>
      <c r="AE12" s="377"/>
      <c r="AF12" s="377"/>
      <c r="AG12" s="377"/>
      <c r="AH12" s="377"/>
      <c r="AI12" s="620"/>
      <c r="AJ12" s="621"/>
      <c r="AK12" s="622"/>
      <c r="AL12" s="620"/>
      <c r="AM12" s="621"/>
      <c r="AN12" s="621"/>
      <c r="AO12" s="622"/>
      <c r="AP12" s="455"/>
      <c r="AQ12" s="456"/>
      <c r="AR12" s="385"/>
    </row>
    <row r="13" spans="2:44" ht="25.5" customHeight="1">
      <c r="B13" s="265"/>
      <c r="C13" s="266"/>
      <c r="D13" s="266"/>
      <c r="E13" s="266"/>
      <c r="F13" s="267"/>
      <c r="G13" s="265"/>
      <c r="H13" s="266"/>
      <c r="I13" s="266"/>
      <c r="J13" s="267"/>
      <c r="K13" s="265"/>
      <c r="L13" s="266"/>
      <c r="M13" s="266"/>
      <c r="N13" s="267"/>
      <c r="O13" s="268" t="s">
        <v>55</v>
      </c>
      <c r="P13" s="269"/>
      <c r="Q13" s="269"/>
      <c r="R13" s="270"/>
      <c r="S13" s="268" t="s">
        <v>54</v>
      </c>
      <c r="T13" s="269"/>
      <c r="U13" s="270"/>
      <c r="V13" s="268" t="s">
        <v>53</v>
      </c>
      <c r="W13" s="269"/>
      <c r="X13" s="270"/>
      <c r="Y13" s="49"/>
      <c r="Z13" s="50"/>
      <c r="AA13" s="50"/>
      <c r="AB13" s="374"/>
      <c r="AC13" s="374"/>
      <c r="AD13" s="377" t="s">
        <v>133</v>
      </c>
      <c r="AE13" s="377"/>
      <c r="AF13" s="377"/>
      <c r="AG13" s="377"/>
      <c r="AH13" s="377"/>
      <c r="AI13" s="620"/>
      <c r="AJ13" s="621"/>
      <c r="AK13" s="622"/>
      <c r="AL13" s="620"/>
      <c r="AM13" s="621"/>
      <c r="AN13" s="621"/>
      <c r="AO13" s="622"/>
      <c r="AP13" s="455"/>
      <c r="AQ13" s="456"/>
      <c r="AR13" s="385"/>
    </row>
    <row r="14" spans="2:44" ht="29.25" customHeight="1">
      <c r="B14" s="276" t="s">
        <v>329</v>
      </c>
      <c r="C14" s="276"/>
      <c r="D14" s="276"/>
      <c r="E14" s="276"/>
      <c r="F14" s="276"/>
      <c r="G14" s="261" t="s">
        <v>100</v>
      </c>
      <c r="H14" s="261"/>
      <c r="I14" s="261"/>
      <c r="J14" s="261"/>
      <c r="K14" s="261">
        <v>1</v>
      </c>
      <c r="L14" s="261"/>
      <c r="M14" s="261"/>
      <c r="N14" s="261"/>
      <c r="O14" s="277">
        <v>1</v>
      </c>
      <c r="P14" s="278"/>
      <c r="Q14" s="278"/>
      <c r="R14" s="279"/>
      <c r="S14" s="329">
        <v>44561</v>
      </c>
      <c r="T14" s="330"/>
      <c r="U14" s="331"/>
      <c r="V14" s="332">
        <v>2021</v>
      </c>
      <c r="W14" s="332"/>
      <c r="X14" s="332"/>
      <c r="AB14" s="374"/>
      <c r="AC14" s="374"/>
      <c r="AD14" s="377" t="s">
        <v>134</v>
      </c>
      <c r="AE14" s="377"/>
      <c r="AF14" s="377"/>
      <c r="AG14" s="377"/>
      <c r="AH14" s="377"/>
      <c r="AI14" s="623"/>
      <c r="AJ14" s="624"/>
      <c r="AK14" s="625"/>
      <c r="AL14" s="623"/>
      <c r="AM14" s="624"/>
      <c r="AN14" s="624"/>
      <c r="AO14" s="625"/>
      <c r="AP14" s="448"/>
      <c r="AQ14" s="449"/>
      <c r="AR14" s="385"/>
    </row>
    <row r="15" spans="2:44" ht="18" customHeight="1">
      <c r="B15" s="281" t="s">
        <v>7</v>
      </c>
      <c r="C15" s="282"/>
      <c r="D15" s="282"/>
      <c r="E15" s="282"/>
      <c r="F15" s="282"/>
      <c r="G15" s="282"/>
      <c r="H15" s="282"/>
      <c r="I15" s="282"/>
      <c r="J15" s="282"/>
      <c r="K15" s="282"/>
      <c r="L15" s="282"/>
      <c r="M15" s="282"/>
      <c r="N15" s="282"/>
      <c r="O15" s="282"/>
      <c r="P15" s="282"/>
      <c r="Q15" s="282"/>
      <c r="R15" s="282"/>
      <c r="S15" s="282"/>
      <c r="T15" s="282"/>
      <c r="U15" s="282"/>
      <c r="V15" s="282"/>
      <c r="W15" s="282"/>
      <c r="X15" s="283"/>
      <c r="Z15" s="46" t="s">
        <v>51</v>
      </c>
      <c r="AB15" s="375">
        <v>2021</v>
      </c>
      <c r="AC15" s="375"/>
      <c r="AD15" s="376" t="s">
        <v>135</v>
      </c>
      <c r="AE15" s="376"/>
      <c r="AF15" s="376"/>
      <c r="AG15" s="376"/>
      <c r="AH15" s="376"/>
      <c r="AI15" s="626">
        <v>3</v>
      </c>
      <c r="AJ15" s="626"/>
      <c r="AK15" s="626"/>
      <c r="AL15" s="626">
        <v>3</v>
      </c>
      <c r="AM15" s="626"/>
      <c r="AN15" s="626"/>
      <c r="AO15" s="626"/>
      <c r="AP15" s="379">
        <f t="shared" ref="AP15:AP22" si="0">AL15/AI15</f>
        <v>1</v>
      </c>
      <c r="AQ15" s="379"/>
      <c r="AR15" s="384">
        <f t="shared" ref="AR15" si="1">SUM(AP15:AQ18)/4</f>
        <v>0.625</v>
      </c>
    </row>
    <row r="16" spans="2:44" ht="12.75" customHeight="1">
      <c r="B16" s="271" t="s">
        <v>52</v>
      </c>
      <c r="C16" s="262" t="s">
        <v>8</v>
      </c>
      <c r="D16" s="264"/>
      <c r="E16" s="262" t="s">
        <v>115</v>
      </c>
      <c r="F16" s="264"/>
      <c r="G16" s="262" t="s">
        <v>109</v>
      </c>
      <c r="H16" s="263"/>
      <c r="I16" s="263"/>
      <c r="J16" s="263"/>
      <c r="K16" s="263"/>
      <c r="L16" s="264"/>
      <c r="M16" s="274" t="s">
        <v>116</v>
      </c>
      <c r="N16" s="274"/>
      <c r="O16" s="274"/>
      <c r="P16" s="274"/>
      <c r="Q16" s="274"/>
      <c r="R16" s="274"/>
      <c r="S16" s="274"/>
      <c r="T16" s="274"/>
      <c r="U16" s="274"/>
      <c r="V16" s="274"/>
      <c r="W16" s="274"/>
      <c r="X16" s="274"/>
      <c r="AB16" s="375"/>
      <c r="AC16" s="375"/>
      <c r="AD16" s="376" t="s">
        <v>136</v>
      </c>
      <c r="AE16" s="376"/>
      <c r="AF16" s="376"/>
      <c r="AG16" s="376"/>
      <c r="AH16" s="376"/>
      <c r="AI16" s="626">
        <v>2</v>
      </c>
      <c r="AJ16" s="626"/>
      <c r="AK16" s="626"/>
      <c r="AL16" s="626">
        <v>2</v>
      </c>
      <c r="AM16" s="626"/>
      <c r="AN16" s="626"/>
      <c r="AO16" s="626"/>
      <c r="AP16" s="379">
        <f t="shared" si="0"/>
        <v>1</v>
      </c>
      <c r="AQ16" s="379"/>
      <c r="AR16" s="384"/>
    </row>
    <row r="17" spans="2:44" ht="12.75" customHeight="1">
      <c r="B17" s="272"/>
      <c r="C17" s="265"/>
      <c r="D17" s="267"/>
      <c r="E17" s="265"/>
      <c r="F17" s="267"/>
      <c r="G17" s="265"/>
      <c r="H17" s="266"/>
      <c r="I17" s="266"/>
      <c r="J17" s="266"/>
      <c r="K17" s="266"/>
      <c r="L17" s="267"/>
      <c r="M17" s="268" t="s">
        <v>121</v>
      </c>
      <c r="N17" s="269"/>
      <c r="O17" s="269"/>
      <c r="P17" s="269"/>
      <c r="Q17" s="270"/>
      <c r="R17" s="268" t="s">
        <v>122</v>
      </c>
      <c r="S17" s="269"/>
      <c r="T17" s="269"/>
      <c r="U17" s="269"/>
      <c r="V17" s="273" t="s">
        <v>117</v>
      </c>
      <c r="W17" s="273"/>
      <c r="X17" s="273"/>
      <c r="AB17" s="375"/>
      <c r="AC17" s="375"/>
      <c r="AD17" s="376" t="s">
        <v>137</v>
      </c>
      <c r="AE17" s="376"/>
      <c r="AF17" s="376"/>
      <c r="AG17" s="376"/>
      <c r="AH17" s="376"/>
      <c r="AI17" s="626">
        <v>0</v>
      </c>
      <c r="AJ17" s="626"/>
      <c r="AK17" s="626"/>
      <c r="AL17" s="626">
        <v>0</v>
      </c>
      <c r="AM17" s="626"/>
      <c r="AN17" s="626"/>
      <c r="AO17" s="626"/>
      <c r="AP17" s="379">
        <v>0</v>
      </c>
      <c r="AQ17" s="379"/>
      <c r="AR17" s="384"/>
    </row>
    <row r="18" spans="2:44" ht="28.5" customHeight="1">
      <c r="B18" s="116" t="s">
        <v>195</v>
      </c>
      <c r="C18" s="259" t="s">
        <v>112</v>
      </c>
      <c r="D18" s="260"/>
      <c r="E18" s="261">
        <v>1</v>
      </c>
      <c r="F18" s="261"/>
      <c r="G18" s="276" t="s">
        <v>299</v>
      </c>
      <c r="H18" s="276"/>
      <c r="I18" s="276"/>
      <c r="J18" s="276"/>
      <c r="K18" s="276"/>
      <c r="L18" s="276"/>
      <c r="M18" s="333" t="s">
        <v>123</v>
      </c>
      <c r="N18" s="333"/>
      <c r="O18" s="333"/>
      <c r="P18" s="333"/>
      <c r="Q18" s="333"/>
      <c r="R18" s="334" t="s">
        <v>124</v>
      </c>
      <c r="S18" s="334"/>
      <c r="T18" s="334"/>
      <c r="U18" s="334"/>
      <c r="V18" s="335" t="s">
        <v>125</v>
      </c>
      <c r="W18" s="335"/>
      <c r="X18" s="335"/>
      <c r="AB18" s="375"/>
      <c r="AC18" s="375"/>
      <c r="AD18" s="376" t="s">
        <v>138</v>
      </c>
      <c r="AE18" s="376"/>
      <c r="AF18" s="376"/>
      <c r="AG18" s="376"/>
      <c r="AH18" s="376"/>
      <c r="AI18" s="626">
        <v>2</v>
      </c>
      <c r="AJ18" s="626"/>
      <c r="AK18" s="626"/>
      <c r="AL18" s="626">
        <v>1</v>
      </c>
      <c r="AM18" s="626"/>
      <c r="AN18" s="626"/>
      <c r="AO18" s="626"/>
      <c r="AP18" s="379">
        <f t="shared" si="0"/>
        <v>0.5</v>
      </c>
      <c r="AQ18" s="379"/>
      <c r="AR18" s="384"/>
    </row>
    <row r="19" spans="2:44" ht="25.15" customHeight="1">
      <c r="B19" s="268" t="s">
        <v>9</v>
      </c>
      <c r="C19" s="269"/>
      <c r="D19" s="269"/>
      <c r="E19" s="269"/>
      <c r="F19" s="269"/>
      <c r="G19" s="269"/>
      <c r="H19" s="269"/>
      <c r="I19" s="269"/>
      <c r="J19" s="269"/>
      <c r="K19" s="269"/>
      <c r="L19" s="270"/>
      <c r="M19" s="268" t="s">
        <v>10</v>
      </c>
      <c r="N19" s="269"/>
      <c r="O19" s="269"/>
      <c r="P19" s="269"/>
      <c r="Q19" s="269"/>
      <c r="R19" s="269"/>
      <c r="S19" s="269"/>
      <c r="T19" s="269"/>
      <c r="U19" s="269"/>
      <c r="V19" s="269"/>
      <c r="W19" s="269"/>
      <c r="X19" s="270"/>
      <c r="AB19" s="374">
        <v>2022</v>
      </c>
      <c r="AC19" s="374"/>
      <c r="AD19" s="377" t="s">
        <v>139</v>
      </c>
      <c r="AE19" s="377"/>
      <c r="AF19" s="377"/>
      <c r="AG19" s="377"/>
      <c r="AH19" s="377"/>
      <c r="AI19" s="505"/>
      <c r="AJ19" s="505"/>
      <c r="AK19" s="505"/>
      <c r="AL19" s="505"/>
      <c r="AM19" s="505"/>
      <c r="AN19" s="505"/>
      <c r="AO19" s="505"/>
      <c r="AP19" s="382" t="e">
        <f t="shared" si="0"/>
        <v>#DIV/0!</v>
      </c>
      <c r="AQ19" s="382"/>
      <c r="AR19" s="385" t="e">
        <f t="shared" ref="AR19" si="2">SUM(AP19:AQ22)/4</f>
        <v>#DIV/0!</v>
      </c>
    </row>
    <row r="20" spans="2:44" ht="45.4" customHeight="1">
      <c r="B20" s="259" t="s">
        <v>328</v>
      </c>
      <c r="C20" s="286"/>
      <c r="D20" s="286"/>
      <c r="E20" s="286"/>
      <c r="F20" s="286"/>
      <c r="G20" s="286"/>
      <c r="H20" s="286"/>
      <c r="I20" s="286"/>
      <c r="J20" s="286"/>
      <c r="K20" s="286"/>
      <c r="L20" s="260"/>
      <c r="M20" s="259"/>
      <c r="N20" s="286"/>
      <c r="O20" s="286"/>
      <c r="P20" s="286"/>
      <c r="Q20" s="286"/>
      <c r="R20" s="286"/>
      <c r="S20" s="286"/>
      <c r="T20" s="286"/>
      <c r="U20" s="286"/>
      <c r="V20" s="286"/>
      <c r="W20" s="286"/>
      <c r="X20" s="260"/>
      <c r="AA20" s="51"/>
      <c r="AB20" s="374"/>
      <c r="AC20" s="374"/>
      <c r="AD20" s="377" t="s">
        <v>140</v>
      </c>
      <c r="AE20" s="377"/>
      <c r="AF20" s="377"/>
      <c r="AG20" s="377"/>
      <c r="AH20" s="377"/>
      <c r="AI20" s="505"/>
      <c r="AJ20" s="505"/>
      <c r="AK20" s="505"/>
      <c r="AL20" s="505"/>
      <c r="AM20" s="505"/>
      <c r="AN20" s="505"/>
      <c r="AO20" s="505"/>
      <c r="AP20" s="382" t="e">
        <f t="shared" si="0"/>
        <v>#DIV/0!</v>
      </c>
      <c r="AQ20" s="382"/>
      <c r="AR20" s="385"/>
    </row>
    <row r="21" spans="2:44" ht="18.95" customHeight="1">
      <c r="B21" s="281" t="s">
        <v>11</v>
      </c>
      <c r="C21" s="282"/>
      <c r="D21" s="282"/>
      <c r="E21" s="282"/>
      <c r="F21" s="282"/>
      <c r="G21" s="282"/>
      <c r="H21" s="282"/>
      <c r="I21" s="282"/>
      <c r="J21" s="282"/>
      <c r="K21" s="282"/>
      <c r="L21" s="282"/>
      <c r="M21" s="282"/>
      <c r="N21" s="282"/>
      <c r="O21" s="282"/>
      <c r="P21" s="282"/>
      <c r="Q21" s="282"/>
      <c r="R21" s="282"/>
      <c r="S21" s="282"/>
      <c r="T21" s="282"/>
      <c r="U21" s="282"/>
      <c r="V21" s="282"/>
      <c r="W21" s="282"/>
      <c r="X21" s="283"/>
      <c r="AB21" s="374"/>
      <c r="AC21" s="374"/>
      <c r="AD21" s="377" t="s">
        <v>141</v>
      </c>
      <c r="AE21" s="377"/>
      <c r="AF21" s="377"/>
      <c r="AG21" s="377"/>
      <c r="AH21" s="377"/>
      <c r="AI21" s="505"/>
      <c r="AJ21" s="505"/>
      <c r="AK21" s="505"/>
      <c r="AL21" s="505"/>
      <c r="AM21" s="505"/>
      <c r="AN21" s="505"/>
      <c r="AO21" s="505"/>
      <c r="AP21" s="382" t="e">
        <f t="shared" si="0"/>
        <v>#DIV/0!</v>
      </c>
      <c r="AQ21" s="382"/>
      <c r="AR21" s="385"/>
    </row>
    <row r="22" spans="2:44" ht="18.95" customHeight="1">
      <c r="B22" s="284" t="s">
        <v>12</v>
      </c>
      <c r="C22" s="284"/>
      <c r="D22" s="117" t="s">
        <v>13</v>
      </c>
      <c r="E22" s="117" t="s">
        <v>14</v>
      </c>
      <c r="F22" s="117" t="s">
        <v>15</v>
      </c>
      <c r="G22" s="285" t="s">
        <v>16</v>
      </c>
      <c r="H22" s="285"/>
      <c r="I22" s="285"/>
      <c r="J22" s="117" t="s">
        <v>17</v>
      </c>
      <c r="K22" s="285" t="s">
        <v>18</v>
      </c>
      <c r="L22" s="285"/>
      <c r="M22" s="285"/>
      <c r="N22" s="117" t="s">
        <v>19</v>
      </c>
      <c r="O22" s="285" t="s">
        <v>20</v>
      </c>
      <c r="P22" s="285"/>
      <c r="Q22" s="285" t="s">
        <v>21</v>
      </c>
      <c r="R22" s="285"/>
      <c r="S22" s="285"/>
      <c r="T22" s="285" t="s">
        <v>22</v>
      </c>
      <c r="U22" s="285"/>
      <c r="V22" s="285" t="s">
        <v>23</v>
      </c>
      <c r="W22" s="285"/>
      <c r="X22" s="117" t="s">
        <v>24</v>
      </c>
      <c r="AB22" s="374"/>
      <c r="AC22" s="374"/>
      <c r="AD22" s="377" t="s">
        <v>142</v>
      </c>
      <c r="AE22" s="377"/>
      <c r="AF22" s="377"/>
      <c r="AG22" s="377"/>
      <c r="AH22" s="377"/>
      <c r="AI22" s="505"/>
      <c r="AJ22" s="505"/>
      <c r="AK22" s="505"/>
      <c r="AL22" s="505"/>
      <c r="AM22" s="505"/>
      <c r="AN22" s="505"/>
      <c r="AO22" s="505"/>
      <c r="AP22" s="382" t="e">
        <f t="shared" si="0"/>
        <v>#DIV/0!</v>
      </c>
      <c r="AQ22" s="382"/>
      <c r="AR22" s="385"/>
    </row>
    <row r="23" spans="2:44" ht="18.95" customHeight="1">
      <c r="B23" s="284" t="s">
        <v>25</v>
      </c>
      <c r="C23" s="284"/>
      <c r="D23" s="368">
        <f>AL15</f>
        <v>3</v>
      </c>
      <c r="E23" s="369"/>
      <c r="F23" s="370"/>
      <c r="G23" s="371">
        <f>AL16</f>
        <v>2</v>
      </c>
      <c r="H23" s="570"/>
      <c r="I23" s="570"/>
      <c r="J23" s="570"/>
      <c r="K23" s="570"/>
      <c r="L23" s="570"/>
      <c r="M23" s="571"/>
      <c r="N23" s="368">
        <f>AL17</f>
        <v>0</v>
      </c>
      <c r="O23" s="369"/>
      <c r="P23" s="369"/>
      <c r="Q23" s="369"/>
      <c r="R23" s="369"/>
      <c r="S23" s="370"/>
      <c r="T23" s="371">
        <f>AL18</f>
        <v>1</v>
      </c>
      <c r="U23" s="286"/>
      <c r="V23" s="286"/>
      <c r="W23" s="286"/>
      <c r="X23" s="260"/>
      <c r="Z23" s="52"/>
      <c r="AA23" s="52"/>
    </row>
    <row r="24" spans="2:44" ht="18.95" customHeight="1">
      <c r="B24" s="284" t="s">
        <v>26</v>
      </c>
      <c r="C24" s="284"/>
      <c r="D24" s="368">
        <f>AI15</f>
        <v>3</v>
      </c>
      <c r="E24" s="369"/>
      <c r="F24" s="370"/>
      <c r="G24" s="371">
        <f>AI16</f>
        <v>2</v>
      </c>
      <c r="H24" s="286"/>
      <c r="I24" s="286"/>
      <c r="J24" s="286"/>
      <c r="K24" s="286"/>
      <c r="L24" s="286"/>
      <c r="M24" s="260"/>
      <c r="N24" s="368">
        <f>AI17</f>
        <v>0</v>
      </c>
      <c r="O24" s="369"/>
      <c r="P24" s="369"/>
      <c r="Q24" s="369"/>
      <c r="R24" s="369"/>
      <c r="S24" s="370"/>
      <c r="T24" s="371">
        <f>AI18</f>
        <v>2</v>
      </c>
      <c r="U24" s="286"/>
      <c r="V24" s="286"/>
      <c r="W24" s="286"/>
      <c r="X24" s="260"/>
      <c r="Y24" s="53"/>
    </row>
    <row r="25" spans="2:44" ht="19.7" customHeight="1">
      <c r="B25" s="281" t="s">
        <v>47</v>
      </c>
      <c r="C25" s="282"/>
      <c r="D25" s="282"/>
      <c r="E25" s="282"/>
      <c r="F25" s="282"/>
      <c r="G25" s="282"/>
      <c r="H25" s="282"/>
      <c r="I25" s="282"/>
      <c r="J25" s="282"/>
      <c r="K25" s="282"/>
      <c r="L25" s="282"/>
      <c r="M25" s="282"/>
      <c r="N25" s="282"/>
      <c r="O25" s="282"/>
      <c r="P25" s="282"/>
      <c r="Q25" s="282"/>
      <c r="R25" s="282"/>
      <c r="S25" s="282"/>
      <c r="T25" s="282"/>
      <c r="U25" s="282"/>
      <c r="V25" s="282"/>
      <c r="W25" s="282"/>
      <c r="X25" s="283"/>
    </row>
    <row r="26" spans="2:44" ht="25.5">
      <c r="B26" s="117" t="s">
        <v>27</v>
      </c>
      <c r="C26" s="117" t="s">
        <v>28</v>
      </c>
      <c r="D26" s="117" t="s">
        <v>29</v>
      </c>
      <c r="E26" s="117" t="s">
        <v>30</v>
      </c>
      <c r="F26" s="27"/>
      <c r="G26" s="27"/>
      <c r="H26" s="299"/>
      <c r="I26" s="299"/>
      <c r="J26" s="299"/>
      <c r="K26" s="299"/>
      <c r="L26" s="299"/>
      <c r="M26" s="299"/>
      <c r="N26" s="299"/>
      <c r="O26" s="299"/>
      <c r="P26" s="299"/>
      <c r="Q26" s="299"/>
      <c r="R26" s="299"/>
      <c r="S26" s="301"/>
      <c r="T26" s="301"/>
      <c r="U26" s="301"/>
      <c r="V26" s="301"/>
      <c r="W26" s="301"/>
      <c r="X26" s="302"/>
    </row>
    <row r="27" spans="2:44" ht="17.649999999999999" customHeight="1">
      <c r="B27" s="119" t="s">
        <v>31</v>
      </c>
      <c r="C27" s="365">
        <f>IF(ISERROR($D$23/$D$24),0,$D$23/$D$24)</f>
        <v>1</v>
      </c>
      <c r="D27" s="365">
        <f>$E$18</f>
        <v>1</v>
      </c>
      <c r="E27" s="118">
        <f>$O$14</f>
        <v>1</v>
      </c>
      <c r="F27" s="28"/>
      <c r="G27" s="28"/>
      <c r="H27" s="300"/>
      <c r="I27" s="300"/>
      <c r="J27" s="303"/>
      <c r="K27" s="303"/>
      <c r="L27" s="5"/>
      <c r="M27" s="5"/>
      <c r="N27" s="300"/>
      <c r="O27" s="300"/>
      <c r="P27" s="300"/>
      <c r="Q27" s="300"/>
      <c r="R27" s="300"/>
      <c r="S27" s="304"/>
      <c r="T27" s="304"/>
      <c r="U27" s="304"/>
      <c r="V27" s="304"/>
      <c r="W27" s="304"/>
      <c r="X27" s="305"/>
    </row>
    <row r="28" spans="2:44" ht="17.649999999999999" customHeight="1">
      <c r="B28" s="119" t="s">
        <v>32</v>
      </c>
      <c r="C28" s="366"/>
      <c r="D28" s="366"/>
      <c r="E28" s="118">
        <f t="shared" ref="E28:E37" si="3">$O$14</f>
        <v>1</v>
      </c>
      <c r="F28" s="28"/>
      <c r="G28" s="28"/>
      <c r="H28" s="303"/>
      <c r="I28" s="303"/>
      <c r="J28" s="303"/>
      <c r="K28" s="303"/>
      <c r="L28" s="6"/>
      <c r="M28" s="5"/>
      <c r="N28" s="303"/>
      <c r="O28" s="303"/>
      <c r="P28" s="303"/>
      <c r="Q28" s="303"/>
      <c r="R28" s="303"/>
      <c r="S28" s="304"/>
      <c r="T28" s="304"/>
      <c r="U28" s="304"/>
      <c r="V28" s="304"/>
      <c r="W28" s="304"/>
      <c r="X28" s="305"/>
    </row>
    <row r="29" spans="2:44" ht="17.649999999999999" customHeight="1">
      <c r="B29" s="119" t="s">
        <v>33</v>
      </c>
      <c r="C29" s="367"/>
      <c r="D29" s="367"/>
      <c r="E29" s="118">
        <f t="shared" si="3"/>
        <v>1</v>
      </c>
      <c r="F29" s="28"/>
      <c r="G29" s="28"/>
      <c r="H29" s="303"/>
      <c r="I29" s="303"/>
      <c r="J29" s="303"/>
      <c r="K29" s="303"/>
      <c r="L29" s="6"/>
      <c r="M29" s="5"/>
      <c r="N29" s="303"/>
      <c r="O29" s="303"/>
      <c r="P29" s="303"/>
      <c r="Q29" s="303"/>
      <c r="R29" s="303"/>
      <c r="S29" s="304"/>
      <c r="T29" s="304"/>
      <c r="U29" s="304"/>
      <c r="V29" s="304"/>
      <c r="W29" s="304"/>
      <c r="X29" s="305"/>
    </row>
    <row r="30" spans="2:44" ht="17.649999999999999" customHeight="1">
      <c r="B30" s="119" t="s">
        <v>34</v>
      </c>
      <c r="C30" s="365">
        <f>IF(ISERROR($G$23/$G$24),0,$G$23/$G$24)</f>
        <v>1</v>
      </c>
      <c r="D30" s="365">
        <f t="shared" ref="D30:D36" si="4">$E$18</f>
        <v>1</v>
      </c>
      <c r="E30" s="118">
        <f t="shared" si="3"/>
        <v>1</v>
      </c>
      <c r="F30" s="28"/>
      <c r="G30" s="28"/>
      <c r="H30" s="303"/>
      <c r="I30" s="303"/>
      <c r="J30" s="303"/>
      <c r="K30" s="303"/>
      <c r="L30" s="6"/>
      <c r="M30" s="5"/>
      <c r="N30" s="303"/>
      <c r="O30" s="303"/>
      <c r="P30" s="303"/>
      <c r="Q30" s="303"/>
      <c r="R30" s="303"/>
      <c r="S30" s="304"/>
      <c r="T30" s="304"/>
      <c r="U30" s="304"/>
      <c r="V30" s="304"/>
      <c r="W30" s="304"/>
      <c r="X30" s="305"/>
    </row>
    <row r="31" spans="2:44" ht="17.649999999999999" customHeight="1">
      <c r="B31" s="119" t="s">
        <v>35</v>
      </c>
      <c r="C31" s="366"/>
      <c r="D31" s="366"/>
      <c r="E31" s="118">
        <f t="shared" si="3"/>
        <v>1</v>
      </c>
      <c r="F31" s="28"/>
      <c r="G31" s="28"/>
      <c r="H31" s="303"/>
      <c r="I31" s="303"/>
      <c r="J31" s="303"/>
      <c r="K31" s="303"/>
      <c r="L31" s="6"/>
      <c r="M31" s="5"/>
      <c r="N31" s="303"/>
      <c r="O31" s="303"/>
      <c r="P31" s="303"/>
      <c r="Q31" s="303"/>
      <c r="R31" s="303"/>
      <c r="S31" s="304"/>
      <c r="T31" s="304"/>
      <c r="U31" s="304"/>
      <c r="V31" s="304"/>
      <c r="W31" s="304"/>
      <c r="X31" s="305"/>
    </row>
    <row r="32" spans="2:44" ht="17.649999999999999" customHeight="1">
      <c r="B32" s="119" t="s">
        <v>36</v>
      </c>
      <c r="C32" s="367"/>
      <c r="D32" s="367"/>
      <c r="E32" s="118">
        <f t="shared" si="3"/>
        <v>1</v>
      </c>
      <c r="F32" s="28"/>
      <c r="G32" s="28"/>
      <c r="H32" s="303"/>
      <c r="I32" s="303"/>
      <c r="J32" s="303"/>
      <c r="K32" s="303"/>
      <c r="L32" s="6"/>
      <c r="M32" s="5"/>
      <c r="N32" s="303"/>
      <c r="O32" s="303"/>
      <c r="P32" s="303"/>
      <c r="Q32" s="303"/>
      <c r="R32" s="303"/>
      <c r="S32" s="304"/>
      <c r="T32" s="304"/>
      <c r="U32" s="304"/>
      <c r="V32" s="304"/>
      <c r="W32" s="304"/>
      <c r="X32" s="305"/>
    </row>
    <row r="33" spans="2:27" ht="17.649999999999999" customHeight="1">
      <c r="B33" s="119" t="s">
        <v>37</v>
      </c>
      <c r="C33" s="365">
        <f>IF(ISERROR($N$23/$N$24),0,$N$23/$N$24)</f>
        <v>0</v>
      </c>
      <c r="D33" s="365">
        <f t="shared" si="4"/>
        <v>1</v>
      </c>
      <c r="E33" s="118">
        <f t="shared" si="3"/>
        <v>1</v>
      </c>
      <c r="F33" s="28"/>
      <c r="G33" s="28"/>
      <c r="H33" s="303"/>
      <c r="I33" s="303"/>
      <c r="J33" s="303"/>
      <c r="K33" s="303"/>
      <c r="L33" s="6"/>
      <c r="M33" s="5"/>
      <c r="N33" s="303"/>
      <c r="O33" s="303"/>
      <c r="P33" s="303"/>
      <c r="Q33" s="303"/>
      <c r="R33" s="303"/>
      <c r="S33" s="304"/>
      <c r="T33" s="304"/>
      <c r="U33" s="304"/>
      <c r="V33" s="304"/>
      <c r="W33" s="304"/>
      <c r="X33" s="305"/>
    </row>
    <row r="34" spans="2:27" ht="17.649999999999999" customHeight="1">
      <c r="B34" s="119" t="s">
        <v>38</v>
      </c>
      <c r="C34" s="366"/>
      <c r="D34" s="366"/>
      <c r="E34" s="118">
        <f t="shared" si="3"/>
        <v>1</v>
      </c>
      <c r="F34" s="28"/>
      <c r="G34" s="28"/>
      <c r="H34" s="303"/>
      <c r="I34" s="303"/>
      <c r="J34" s="303"/>
      <c r="K34" s="303"/>
      <c r="L34" s="6"/>
      <c r="M34" s="5"/>
      <c r="N34" s="303"/>
      <c r="O34" s="303"/>
      <c r="P34" s="303"/>
      <c r="Q34" s="303"/>
      <c r="R34" s="303"/>
      <c r="S34" s="304"/>
      <c r="T34" s="304"/>
      <c r="U34" s="304"/>
      <c r="V34" s="304"/>
      <c r="W34" s="304"/>
      <c r="X34" s="305"/>
    </row>
    <row r="35" spans="2:27" ht="17.649999999999999" customHeight="1">
      <c r="B35" s="119" t="s">
        <v>39</v>
      </c>
      <c r="C35" s="367"/>
      <c r="D35" s="367"/>
      <c r="E35" s="118">
        <f t="shared" si="3"/>
        <v>1</v>
      </c>
      <c r="F35" s="28"/>
      <c r="G35" s="28"/>
      <c r="H35" s="303"/>
      <c r="I35" s="303"/>
      <c r="J35" s="303"/>
      <c r="K35" s="303"/>
      <c r="L35" s="6"/>
      <c r="M35" s="5"/>
      <c r="N35" s="303"/>
      <c r="O35" s="303"/>
      <c r="P35" s="303"/>
      <c r="Q35" s="303"/>
      <c r="R35" s="303"/>
      <c r="S35" s="304"/>
      <c r="T35" s="304"/>
      <c r="U35" s="304"/>
      <c r="V35" s="304"/>
      <c r="W35" s="304"/>
      <c r="X35" s="305"/>
    </row>
    <row r="36" spans="2:27" ht="17.649999999999999" customHeight="1">
      <c r="B36" s="119" t="s">
        <v>40</v>
      </c>
      <c r="C36" s="365">
        <f>IF(ISERROR($T$23/$T$24),0,$T$23/$T$24)</f>
        <v>0.5</v>
      </c>
      <c r="D36" s="365">
        <f t="shared" si="4"/>
        <v>1</v>
      </c>
      <c r="E36" s="118">
        <f t="shared" si="3"/>
        <v>1</v>
      </c>
      <c r="F36" s="28"/>
      <c r="G36" s="28"/>
      <c r="H36" s="303"/>
      <c r="I36" s="303"/>
      <c r="J36" s="303"/>
      <c r="K36" s="303"/>
      <c r="L36" s="6"/>
      <c r="M36" s="5"/>
      <c r="N36" s="303"/>
      <c r="O36" s="303"/>
      <c r="P36" s="303"/>
      <c r="Q36" s="303"/>
      <c r="R36" s="303"/>
      <c r="S36" s="304"/>
      <c r="T36" s="304"/>
      <c r="U36" s="304"/>
      <c r="V36" s="304"/>
      <c r="W36" s="304"/>
      <c r="X36" s="305"/>
    </row>
    <row r="37" spans="2:27" ht="17.649999999999999" customHeight="1">
      <c r="B37" s="119" t="s">
        <v>41</v>
      </c>
      <c r="C37" s="366"/>
      <c r="D37" s="366"/>
      <c r="E37" s="118">
        <f t="shared" si="3"/>
        <v>1</v>
      </c>
      <c r="F37" s="28"/>
      <c r="G37" s="28"/>
      <c r="H37" s="303"/>
      <c r="I37" s="303"/>
      <c r="J37" s="303"/>
      <c r="K37" s="303"/>
      <c r="L37" s="6"/>
      <c r="M37" s="5"/>
      <c r="N37" s="303"/>
      <c r="O37" s="303"/>
      <c r="P37" s="303"/>
      <c r="Q37" s="303"/>
      <c r="R37" s="303"/>
      <c r="S37" s="304"/>
      <c r="T37" s="304"/>
      <c r="U37" s="304"/>
      <c r="V37" s="304"/>
      <c r="W37" s="304"/>
      <c r="X37" s="305"/>
    </row>
    <row r="38" spans="2:27" ht="17.649999999999999" customHeight="1">
      <c r="B38" s="119" t="s">
        <v>42</v>
      </c>
      <c r="C38" s="367"/>
      <c r="D38" s="367"/>
      <c r="E38" s="118">
        <v>0</v>
      </c>
      <c r="F38" s="29"/>
      <c r="G38" s="29"/>
      <c r="H38" s="308"/>
      <c r="I38" s="308"/>
      <c r="J38" s="308"/>
      <c r="K38" s="308"/>
      <c r="L38" s="7"/>
      <c r="M38" s="8"/>
      <c r="N38" s="308"/>
      <c r="O38" s="308"/>
      <c r="P38" s="308"/>
      <c r="Q38" s="308"/>
      <c r="R38" s="308"/>
      <c r="S38" s="306"/>
      <c r="T38" s="306"/>
      <c r="U38" s="306"/>
      <c r="V38" s="306"/>
      <c r="W38" s="306"/>
      <c r="X38" s="307"/>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311" t="s">
        <v>50</v>
      </c>
      <c r="C40" s="312"/>
      <c r="D40" s="312"/>
      <c r="E40" s="312"/>
      <c r="F40" s="312"/>
      <c r="G40" s="312"/>
      <c r="H40" s="312"/>
      <c r="I40" s="312"/>
      <c r="J40" s="312"/>
      <c r="K40" s="312"/>
      <c r="L40" s="312"/>
      <c r="M40" s="312"/>
      <c r="N40" s="312"/>
      <c r="O40" s="312"/>
      <c r="P40" s="312"/>
      <c r="Q40" s="312"/>
      <c r="R40" s="312"/>
      <c r="S40" s="312"/>
      <c r="T40" s="312"/>
      <c r="U40" s="312"/>
      <c r="V40" s="312"/>
      <c r="W40" s="312"/>
      <c r="X40" s="313"/>
    </row>
    <row r="41" spans="2:27" ht="33" customHeight="1">
      <c r="B41" s="309"/>
      <c r="C41" s="309"/>
      <c r="D41" s="309"/>
      <c r="E41" s="309"/>
      <c r="F41" s="309"/>
      <c r="G41" s="309"/>
      <c r="H41" s="309"/>
      <c r="I41" s="309"/>
      <c r="J41" s="309"/>
      <c r="K41" s="309"/>
      <c r="L41" s="309"/>
      <c r="M41" s="309"/>
      <c r="N41" s="309"/>
      <c r="O41" s="309"/>
      <c r="P41" s="309"/>
      <c r="Q41" s="309"/>
      <c r="R41" s="309"/>
      <c r="S41" s="309"/>
      <c r="T41" s="309"/>
      <c r="U41" s="309"/>
      <c r="V41" s="309"/>
      <c r="W41" s="309"/>
      <c r="X41" s="309"/>
      <c r="Y41" s="54"/>
      <c r="Z41" s="55"/>
      <c r="AA41" s="55"/>
    </row>
    <row r="42" spans="2:27" ht="10.5" customHeight="1">
      <c r="B42" s="310"/>
      <c r="C42" s="299"/>
      <c r="D42" s="299"/>
      <c r="E42" s="299"/>
      <c r="F42" s="299"/>
      <c r="G42" s="299"/>
      <c r="H42" s="299"/>
      <c r="I42" s="299"/>
      <c r="J42" s="299"/>
      <c r="K42" s="299"/>
      <c r="L42" s="299"/>
      <c r="M42" s="299"/>
      <c r="N42" s="299"/>
      <c r="O42" s="299"/>
      <c r="P42" s="299"/>
      <c r="Q42" s="299"/>
      <c r="R42" s="299"/>
      <c r="S42" s="299"/>
      <c r="T42" s="299"/>
      <c r="U42" s="299"/>
      <c r="V42" s="299"/>
      <c r="W42" s="299"/>
      <c r="X42" s="302"/>
      <c r="Y42" s="56"/>
      <c r="Z42" s="57"/>
      <c r="AA42" s="58"/>
    </row>
    <row r="43" spans="2:27" ht="18" customHeight="1">
      <c r="B43" s="323" t="s">
        <v>43</v>
      </c>
      <c r="C43" s="324"/>
      <c r="D43" s="324"/>
      <c r="E43" s="324"/>
      <c r="F43" s="324"/>
      <c r="G43" s="324"/>
      <c r="H43" s="324"/>
      <c r="I43" s="324"/>
      <c r="J43" s="324"/>
      <c r="K43" s="324"/>
      <c r="L43" s="324"/>
      <c r="M43" s="324"/>
      <c r="N43" s="324"/>
      <c r="O43" s="324"/>
      <c r="P43" s="324"/>
      <c r="Q43" s="324"/>
      <c r="R43" s="324"/>
      <c r="S43" s="324"/>
      <c r="T43" s="324"/>
      <c r="U43" s="324"/>
      <c r="V43" s="324"/>
      <c r="W43" s="324"/>
      <c r="X43" s="325"/>
      <c r="Y43" s="56"/>
      <c r="Z43" s="57"/>
      <c r="AA43" s="58"/>
    </row>
    <row r="44" spans="2:27" ht="32.25" customHeight="1">
      <c r="B44" s="326"/>
      <c r="C44" s="327"/>
      <c r="D44" s="327"/>
      <c r="E44" s="327"/>
      <c r="F44" s="327"/>
      <c r="G44" s="327"/>
      <c r="H44" s="327"/>
      <c r="I44" s="327"/>
      <c r="J44" s="327"/>
      <c r="K44" s="327"/>
      <c r="L44" s="327"/>
      <c r="M44" s="327"/>
      <c r="N44" s="327"/>
      <c r="O44" s="327"/>
      <c r="P44" s="327"/>
      <c r="Q44" s="327"/>
      <c r="R44" s="327"/>
      <c r="S44" s="327"/>
      <c r="T44" s="327"/>
      <c r="U44" s="327"/>
      <c r="V44" s="327"/>
      <c r="W44" s="327"/>
      <c r="X44" s="328"/>
      <c r="Y44" s="56"/>
      <c r="Z44" s="57"/>
      <c r="AA44" s="58"/>
    </row>
    <row r="45" spans="2:27" ht="8.4499999999999993" customHeight="1">
      <c r="B45" s="30"/>
      <c r="C45" s="27"/>
      <c r="D45" s="27"/>
      <c r="E45" s="27"/>
      <c r="F45" s="27"/>
      <c r="G45" s="299"/>
      <c r="H45" s="299"/>
      <c r="I45" s="299"/>
      <c r="J45" s="299"/>
      <c r="K45" s="299"/>
      <c r="L45" s="299"/>
      <c r="M45" s="27"/>
      <c r="N45" s="27"/>
      <c r="O45" s="27"/>
      <c r="P45" s="27"/>
      <c r="Q45" s="27"/>
      <c r="R45" s="27"/>
      <c r="S45" s="27"/>
      <c r="T45" s="27"/>
      <c r="U45" s="27"/>
      <c r="V45" s="27"/>
      <c r="W45" s="27"/>
      <c r="X45" s="31"/>
      <c r="Y45" s="56"/>
      <c r="Z45" s="57"/>
      <c r="AA45" s="58"/>
    </row>
    <row r="46" spans="2:27" ht="12.75">
      <c r="B46" s="314" t="s">
        <v>44</v>
      </c>
      <c r="C46" s="315"/>
      <c r="D46" s="315"/>
      <c r="E46" s="315"/>
      <c r="F46" s="315"/>
      <c r="G46" s="315"/>
      <c r="H46" s="315"/>
      <c r="I46" s="28"/>
      <c r="J46" s="13" t="s">
        <v>45</v>
      </c>
      <c r="K46" s="28"/>
      <c r="L46" s="316" t="s">
        <v>278</v>
      </c>
      <c r="M46" s="317"/>
      <c r="N46" s="28"/>
      <c r="O46" s="5" t="s">
        <v>46</v>
      </c>
      <c r="P46" s="28"/>
      <c r="Q46" s="259"/>
      <c r="R46" s="260"/>
      <c r="S46" s="28"/>
      <c r="T46" s="28"/>
      <c r="U46" s="28"/>
      <c r="V46" s="28"/>
      <c r="W46" s="28"/>
      <c r="X46" s="33"/>
      <c r="Y46" s="56"/>
      <c r="Z46" s="57"/>
      <c r="AA46" s="58"/>
    </row>
    <row r="47" spans="2:27" ht="8.4499999999999993" customHeight="1">
      <c r="B47" s="34"/>
      <c r="C47" s="28"/>
      <c r="D47" s="28"/>
      <c r="E47" s="28"/>
      <c r="F47" s="28"/>
      <c r="G47" s="28"/>
      <c r="H47" s="28"/>
      <c r="I47" s="318"/>
      <c r="J47" s="318"/>
      <c r="K47" s="318"/>
      <c r="L47" s="318"/>
      <c r="M47" s="318"/>
      <c r="N47" s="318"/>
      <c r="O47" s="318"/>
      <c r="P47" s="318"/>
      <c r="Q47" s="318"/>
      <c r="R47" s="318"/>
      <c r="S47" s="318"/>
      <c r="T47" s="318"/>
      <c r="U47" s="318"/>
      <c r="V47" s="318"/>
      <c r="W47" s="318"/>
      <c r="X47" s="319"/>
      <c r="Y47" s="56"/>
      <c r="Z47" s="57"/>
      <c r="AA47" s="58"/>
    </row>
    <row r="48" spans="2:27" ht="35.25" customHeight="1">
      <c r="B48" s="320" t="s">
        <v>57</v>
      </c>
      <c r="C48" s="321"/>
      <c r="D48" s="321"/>
      <c r="E48" s="321"/>
      <c r="F48" s="321"/>
      <c r="G48" s="321"/>
      <c r="H48" s="321"/>
      <c r="I48" s="321"/>
      <c r="J48" s="321"/>
      <c r="K48" s="321"/>
      <c r="L48" s="321"/>
      <c r="M48" s="321"/>
      <c r="N48" s="321"/>
      <c r="O48" s="321"/>
      <c r="P48" s="321"/>
      <c r="Q48" s="321"/>
      <c r="R48" s="321"/>
      <c r="S48" s="321"/>
      <c r="T48" s="321"/>
      <c r="U48" s="321"/>
      <c r="V48" s="321"/>
      <c r="W48" s="321"/>
      <c r="X48" s="322"/>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303"/>
      <c r="H50" s="303"/>
      <c r="I50" s="303"/>
      <c r="J50" s="303"/>
      <c r="K50" s="303"/>
      <c r="L50" s="303"/>
      <c r="M50" s="303"/>
      <c r="N50" s="303"/>
      <c r="O50" s="303"/>
      <c r="P50" s="303"/>
      <c r="Q50" s="303"/>
      <c r="R50" s="303"/>
      <c r="S50" s="303"/>
      <c r="T50" s="303"/>
      <c r="U50" s="303"/>
      <c r="V50" s="303"/>
      <c r="W50" s="303"/>
      <c r="X50" s="303"/>
      <c r="Y50" s="56"/>
      <c r="Z50" s="57"/>
      <c r="AA50" s="58"/>
    </row>
  </sheetData>
  <sheetProtection selectLockedCells="1" selectUnlockedCells="1"/>
  <mergeCells count="203">
    <mergeCell ref="B46:H46"/>
    <mergeCell ref="L46:M46"/>
    <mergeCell ref="Q46:R46"/>
    <mergeCell ref="I47:X47"/>
    <mergeCell ref="B48:X48"/>
    <mergeCell ref="H34:I34"/>
    <mergeCell ref="J34:K34"/>
    <mergeCell ref="N34:O34"/>
    <mergeCell ref="P34:R34"/>
    <mergeCell ref="H35:I35"/>
    <mergeCell ref="J35:K35"/>
    <mergeCell ref="N35:O35"/>
    <mergeCell ref="P35:R35"/>
    <mergeCell ref="C33:C35"/>
    <mergeCell ref="D33:D35"/>
    <mergeCell ref="H33:I33"/>
    <mergeCell ref="N33:O33"/>
    <mergeCell ref="P33:R33"/>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C36:C38"/>
    <mergeCell ref="D36:D38"/>
    <mergeCell ref="H36:I36"/>
    <mergeCell ref="J36:K36"/>
    <mergeCell ref="N36:O36"/>
    <mergeCell ref="P36:R36"/>
    <mergeCell ref="H37:I37"/>
    <mergeCell ref="J37:K37"/>
    <mergeCell ref="N37:O37"/>
    <mergeCell ref="P37:R37"/>
    <mergeCell ref="C30:C32"/>
    <mergeCell ref="D30:D32"/>
    <mergeCell ref="H30:I30"/>
    <mergeCell ref="J30:K30"/>
    <mergeCell ref="N30:O30"/>
    <mergeCell ref="P30:R30"/>
    <mergeCell ref="H31:I31"/>
    <mergeCell ref="J31:K31"/>
    <mergeCell ref="N31:O31"/>
    <mergeCell ref="P31:R31"/>
    <mergeCell ref="H32:I32"/>
    <mergeCell ref="J32:K32"/>
    <mergeCell ref="N32:O32"/>
    <mergeCell ref="P32:R32"/>
    <mergeCell ref="S26:X26"/>
    <mergeCell ref="C27:C29"/>
    <mergeCell ref="D27:D29"/>
    <mergeCell ref="J27:K27"/>
    <mergeCell ref="S27:X38"/>
    <mergeCell ref="H28:I28"/>
    <mergeCell ref="B24:C24"/>
    <mergeCell ref="D24:F24"/>
    <mergeCell ref="G24:M24"/>
    <mergeCell ref="N24:S24"/>
    <mergeCell ref="T24:X24"/>
    <mergeCell ref="B25:X25"/>
    <mergeCell ref="J28:K28"/>
    <mergeCell ref="N28:O28"/>
    <mergeCell ref="P28:R28"/>
    <mergeCell ref="H29:I29"/>
    <mergeCell ref="J29:K29"/>
    <mergeCell ref="N29:O29"/>
    <mergeCell ref="P29:R29"/>
    <mergeCell ref="H26:I27"/>
    <mergeCell ref="J26:M26"/>
    <mergeCell ref="N26:O27"/>
    <mergeCell ref="P26:R27"/>
    <mergeCell ref="J33:K33"/>
    <mergeCell ref="AP19:AQ19"/>
    <mergeCell ref="AL21:AO21"/>
    <mergeCell ref="AP21:AQ21"/>
    <mergeCell ref="B23:C23"/>
    <mergeCell ref="D23:F23"/>
    <mergeCell ref="G23:M23"/>
    <mergeCell ref="N23:S23"/>
    <mergeCell ref="T23:X23"/>
    <mergeCell ref="B22:C22"/>
    <mergeCell ref="G22:I22"/>
    <mergeCell ref="K22:M22"/>
    <mergeCell ref="O22:P22"/>
    <mergeCell ref="Q22:S22"/>
    <mergeCell ref="T22:U22"/>
    <mergeCell ref="AI15:AK15"/>
    <mergeCell ref="AI16:AK16"/>
    <mergeCell ref="AI17:AK17"/>
    <mergeCell ref="AR19:AR22"/>
    <mergeCell ref="B20:L20"/>
    <mergeCell ref="M20:X20"/>
    <mergeCell ref="AD20:AH20"/>
    <mergeCell ref="AI20:AK20"/>
    <mergeCell ref="AL20:AO20"/>
    <mergeCell ref="AP20:AQ20"/>
    <mergeCell ref="B21:X21"/>
    <mergeCell ref="AD21:AH21"/>
    <mergeCell ref="AI21:AK21"/>
    <mergeCell ref="V22:W22"/>
    <mergeCell ref="AD22:AH22"/>
    <mergeCell ref="AI22:AK22"/>
    <mergeCell ref="AL22:AO22"/>
    <mergeCell ref="AP22:AQ22"/>
    <mergeCell ref="B19:L19"/>
    <mergeCell ref="M19:X19"/>
    <mergeCell ref="AB19:AC22"/>
    <mergeCell ref="AD19:AH19"/>
    <mergeCell ref="AI19:AK19"/>
    <mergeCell ref="AL19:AO19"/>
    <mergeCell ref="AD16:AH16"/>
    <mergeCell ref="AL16:AO16"/>
    <mergeCell ref="AP16:AQ16"/>
    <mergeCell ref="M17:Q17"/>
    <mergeCell ref="AL17:AO17"/>
    <mergeCell ref="AP17:AQ17"/>
    <mergeCell ref="C18:D18"/>
    <mergeCell ref="E18:F18"/>
    <mergeCell ref="G18:L18"/>
    <mergeCell ref="M18:Q18"/>
    <mergeCell ref="R18:U18"/>
    <mergeCell ref="V18:X18"/>
    <mergeCell ref="AD18:AH18"/>
    <mergeCell ref="AL18:AO18"/>
    <mergeCell ref="AP18:AQ18"/>
    <mergeCell ref="AR7:AR10"/>
    <mergeCell ref="B10:X10"/>
    <mergeCell ref="AD10:AH10"/>
    <mergeCell ref="B11:X11"/>
    <mergeCell ref="AB11:AC14"/>
    <mergeCell ref="AD11:AH11"/>
    <mergeCell ref="B15:X15"/>
    <mergeCell ref="AB15:AC18"/>
    <mergeCell ref="AD15:AH15"/>
    <mergeCell ref="AL15:AO15"/>
    <mergeCell ref="AP15:AQ15"/>
    <mergeCell ref="R17:U17"/>
    <mergeCell ref="V17:X17"/>
    <mergeCell ref="AD17:AH17"/>
    <mergeCell ref="AI18:AK18"/>
    <mergeCell ref="AI11:AK14"/>
    <mergeCell ref="AL11:AO14"/>
    <mergeCell ref="AP11:AQ14"/>
    <mergeCell ref="AR15:AR18"/>
    <mergeCell ref="B16:B17"/>
    <mergeCell ref="C16:D17"/>
    <mergeCell ref="E16:F17"/>
    <mergeCell ref="G16:L17"/>
    <mergeCell ref="M16:X16"/>
    <mergeCell ref="AR11:AR14"/>
    <mergeCell ref="B12:F13"/>
    <mergeCell ref="G12:J13"/>
    <mergeCell ref="K12:N13"/>
    <mergeCell ref="O12:X12"/>
    <mergeCell ref="AD12:AH12"/>
    <mergeCell ref="B14:F14"/>
    <mergeCell ref="G14:J14"/>
    <mergeCell ref="K14:N14"/>
    <mergeCell ref="O14:R14"/>
    <mergeCell ref="S14:U14"/>
    <mergeCell ref="V14:X14"/>
    <mergeCell ref="AD14:AH14"/>
    <mergeCell ref="O13:R13"/>
    <mergeCell ref="S13:U13"/>
    <mergeCell ref="V13:X13"/>
    <mergeCell ref="AD13:AH13"/>
    <mergeCell ref="AD8:AH8"/>
    <mergeCell ref="B9:X9"/>
    <mergeCell ref="AD9:AH9"/>
    <mergeCell ref="AI7:AK10"/>
    <mergeCell ref="AL7:AO10"/>
    <mergeCell ref="AP7:AQ10"/>
    <mergeCell ref="B7:F8"/>
    <mergeCell ref="G7:X8"/>
    <mergeCell ref="AB7:AC10"/>
    <mergeCell ref="AD7:AH7"/>
    <mergeCell ref="B1:T1"/>
    <mergeCell ref="U1:X4"/>
    <mergeCell ref="B2:T4"/>
    <mergeCell ref="AB3:AR4"/>
    <mergeCell ref="C5:D5"/>
    <mergeCell ref="E5:G5"/>
    <mergeCell ref="H5:J5"/>
    <mergeCell ref="K5:N5"/>
    <mergeCell ref="O5:R5"/>
    <mergeCell ref="S5:V5"/>
    <mergeCell ref="AR5:AR6"/>
    <mergeCell ref="B6:X6"/>
    <mergeCell ref="W5:X5"/>
    <mergeCell ref="AB5:AC6"/>
    <mergeCell ref="AD5:AH6"/>
    <mergeCell ref="AI5:AK6"/>
    <mergeCell ref="AL5:AO6"/>
    <mergeCell ref="AP5:AQ6"/>
    <mergeCell ref="AB1:AR1"/>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Hoja1!$F$3:$F$8</xm:f>
          </x14:formula1>
          <xm:sqref>C18:D18</xm:sqref>
        </x14:dataValidation>
        <x14:dataValidation type="list" allowBlank="1" showInputMessage="1" showErrorMessage="1">
          <x14:formula1>
            <xm:f>Hoja1!$A$3:$A$24</xm:f>
          </x14:formula1>
          <xm:sqref>G7:X8</xm:sqref>
        </x14:dataValidation>
        <x14:dataValidation type="list" allowBlank="1" showInputMessage="1" showErrorMessage="1">
          <x14:formula1>
            <xm:f>Hoja1!$D$3:$D$13</xm:f>
          </x14:formula1>
          <xm:sqref>G14:J14</xm:sqref>
        </x14:dataValidation>
      </x14:dataValidations>
    </ext>
  </extLst>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6">
    <tabColor theme="8"/>
    <pageSetUpPr fitToPage="1"/>
  </sheetPr>
  <dimension ref="B1:AR50"/>
  <sheetViews>
    <sheetView zoomScale="80" zoomScaleNormal="80" zoomScaleSheetLayoutView="100" workbookViewId="0">
      <selection activeCell="H5" sqref="H5:J5"/>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43" width="4.625" style="46"/>
    <col min="44" max="44" width="8.875" style="23" customWidth="1"/>
    <col min="45" max="16384" width="4.625" style="23"/>
  </cols>
  <sheetData>
    <row r="1" spans="2:44" ht="20.25" customHeight="1">
      <c r="B1" s="344" t="s">
        <v>72</v>
      </c>
      <c r="C1" s="345"/>
      <c r="D1" s="345"/>
      <c r="E1" s="345"/>
      <c r="F1" s="345"/>
      <c r="G1" s="345"/>
      <c r="H1" s="345"/>
      <c r="I1" s="345"/>
      <c r="J1" s="345"/>
      <c r="K1" s="345"/>
      <c r="L1" s="345"/>
      <c r="M1" s="345"/>
      <c r="N1" s="345"/>
      <c r="O1" s="345"/>
      <c r="P1" s="345"/>
      <c r="Q1" s="345"/>
      <c r="R1" s="345"/>
      <c r="S1" s="345"/>
      <c r="T1" s="346"/>
      <c r="U1" s="356"/>
      <c r="V1" s="357"/>
      <c r="W1" s="357"/>
      <c r="X1" s="358"/>
      <c r="AB1" s="383" t="s">
        <v>374</v>
      </c>
      <c r="AC1" s="383"/>
      <c r="AD1" s="383"/>
      <c r="AE1" s="383"/>
      <c r="AF1" s="383"/>
      <c r="AG1" s="383"/>
      <c r="AH1" s="383"/>
      <c r="AI1" s="383"/>
      <c r="AJ1" s="383"/>
      <c r="AK1" s="383"/>
      <c r="AL1" s="383"/>
      <c r="AM1" s="383"/>
      <c r="AN1" s="383"/>
      <c r="AO1" s="383"/>
      <c r="AP1" s="383"/>
      <c r="AQ1" s="383"/>
      <c r="AR1" s="383"/>
    </row>
    <row r="2" spans="2:44" ht="13.5" customHeight="1">
      <c r="B2" s="347" t="s">
        <v>75</v>
      </c>
      <c r="C2" s="348"/>
      <c r="D2" s="348"/>
      <c r="E2" s="348"/>
      <c r="F2" s="348"/>
      <c r="G2" s="348"/>
      <c r="H2" s="348"/>
      <c r="I2" s="348"/>
      <c r="J2" s="348"/>
      <c r="K2" s="348"/>
      <c r="L2" s="348"/>
      <c r="M2" s="348"/>
      <c r="N2" s="348"/>
      <c r="O2" s="348"/>
      <c r="P2" s="348"/>
      <c r="Q2" s="348"/>
      <c r="R2" s="348"/>
      <c r="S2" s="348"/>
      <c r="T2" s="349"/>
      <c r="U2" s="359"/>
      <c r="V2" s="360"/>
      <c r="W2" s="360"/>
      <c r="X2" s="361"/>
    </row>
    <row r="3" spans="2:44" ht="13.5" customHeight="1">
      <c r="B3" s="350"/>
      <c r="C3" s="351"/>
      <c r="D3" s="351"/>
      <c r="E3" s="351"/>
      <c r="F3" s="351"/>
      <c r="G3" s="351"/>
      <c r="H3" s="351"/>
      <c r="I3" s="351"/>
      <c r="J3" s="351"/>
      <c r="K3" s="351"/>
      <c r="L3" s="351"/>
      <c r="M3" s="351"/>
      <c r="N3" s="351"/>
      <c r="O3" s="351"/>
      <c r="P3" s="351"/>
      <c r="Q3" s="351"/>
      <c r="R3" s="351"/>
      <c r="S3" s="351"/>
      <c r="T3" s="352"/>
      <c r="U3" s="359"/>
      <c r="V3" s="360"/>
      <c r="W3" s="360"/>
      <c r="X3" s="361"/>
      <c r="AB3" s="372" t="s">
        <v>194</v>
      </c>
      <c r="AC3" s="372"/>
      <c r="AD3" s="372"/>
      <c r="AE3" s="372"/>
      <c r="AF3" s="372"/>
      <c r="AG3" s="372"/>
      <c r="AH3" s="372"/>
      <c r="AI3" s="372"/>
      <c r="AJ3" s="372"/>
      <c r="AK3" s="372"/>
      <c r="AL3" s="372"/>
      <c r="AM3" s="372"/>
      <c r="AN3" s="372"/>
      <c r="AO3" s="372"/>
      <c r="AP3" s="372"/>
      <c r="AQ3" s="372"/>
      <c r="AR3" s="372"/>
    </row>
    <row r="4" spans="2:44" ht="13.5" customHeight="1">
      <c r="B4" s="353"/>
      <c r="C4" s="354"/>
      <c r="D4" s="354"/>
      <c r="E4" s="354"/>
      <c r="F4" s="354"/>
      <c r="G4" s="354"/>
      <c r="H4" s="354"/>
      <c r="I4" s="354"/>
      <c r="J4" s="354"/>
      <c r="K4" s="354"/>
      <c r="L4" s="354"/>
      <c r="M4" s="354"/>
      <c r="N4" s="354"/>
      <c r="O4" s="354"/>
      <c r="P4" s="354"/>
      <c r="Q4" s="354"/>
      <c r="R4" s="354"/>
      <c r="S4" s="354"/>
      <c r="T4" s="355"/>
      <c r="U4" s="362"/>
      <c r="V4" s="363"/>
      <c r="W4" s="363"/>
      <c r="X4" s="364"/>
      <c r="AB4" s="372"/>
      <c r="AC4" s="372"/>
      <c r="AD4" s="372"/>
      <c r="AE4" s="372"/>
      <c r="AF4" s="372"/>
      <c r="AG4" s="372"/>
      <c r="AH4" s="372"/>
      <c r="AI4" s="372"/>
      <c r="AJ4" s="372"/>
      <c r="AK4" s="372"/>
      <c r="AL4" s="372"/>
      <c r="AM4" s="372"/>
      <c r="AN4" s="372"/>
      <c r="AO4" s="372"/>
      <c r="AP4" s="372"/>
      <c r="AQ4" s="372"/>
      <c r="AR4" s="372"/>
    </row>
    <row r="5" spans="2:44" s="41" customFormat="1" ht="14.25" customHeight="1">
      <c r="B5" s="42" t="s">
        <v>0</v>
      </c>
      <c r="C5" s="336" t="s">
        <v>126</v>
      </c>
      <c r="D5" s="336"/>
      <c r="E5" s="337" t="s">
        <v>1</v>
      </c>
      <c r="F5" s="337"/>
      <c r="G5" s="337"/>
      <c r="H5" s="338" t="s">
        <v>441</v>
      </c>
      <c r="I5" s="338"/>
      <c r="J5" s="338"/>
      <c r="K5" s="337" t="s">
        <v>2</v>
      </c>
      <c r="L5" s="337"/>
      <c r="M5" s="337"/>
      <c r="N5" s="337"/>
      <c r="O5" s="336" t="s">
        <v>442</v>
      </c>
      <c r="P5" s="336"/>
      <c r="Q5" s="336"/>
      <c r="R5" s="336"/>
      <c r="S5" s="339" t="s">
        <v>3</v>
      </c>
      <c r="T5" s="340"/>
      <c r="U5" s="340"/>
      <c r="V5" s="341"/>
      <c r="W5" s="342" t="s">
        <v>120</v>
      </c>
      <c r="X5" s="343"/>
      <c r="Y5" s="47"/>
      <c r="Z5" s="48"/>
      <c r="AA5" s="48"/>
      <c r="AB5" s="380" t="s">
        <v>143</v>
      </c>
      <c r="AC5" s="380"/>
      <c r="AD5" s="380" t="s">
        <v>144</v>
      </c>
      <c r="AE5" s="380"/>
      <c r="AF5" s="380"/>
      <c r="AG5" s="380"/>
      <c r="AH5" s="380"/>
      <c r="AI5" s="380" t="s">
        <v>145</v>
      </c>
      <c r="AJ5" s="380"/>
      <c r="AK5" s="380"/>
      <c r="AL5" s="380" t="s">
        <v>146</v>
      </c>
      <c r="AM5" s="380"/>
      <c r="AN5" s="380"/>
      <c r="AO5" s="380"/>
      <c r="AP5" s="372" t="s">
        <v>149</v>
      </c>
      <c r="AQ5" s="372"/>
      <c r="AR5" s="373" t="s">
        <v>150</v>
      </c>
    </row>
    <row r="6" spans="2:44" ht="9" customHeight="1">
      <c r="B6" s="275"/>
      <c r="C6" s="275"/>
      <c r="D6" s="275"/>
      <c r="E6" s="275"/>
      <c r="F6" s="275"/>
      <c r="G6" s="275"/>
      <c r="H6" s="275"/>
      <c r="I6" s="275"/>
      <c r="J6" s="275"/>
      <c r="K6" s="275"/>
      <c r="L6" s="275"/>
      <c r="M6" s="275"/>
      <c r="N6" s="275"/>
      <c r="O6" s="275"/>
      <c r="P6" s="275"/>
      <c r="Q6" s="275"/>
      <c r="R6" s="275"/>
      <c r="S6" s="275"/>
      <c r="T6" s="275"/>
      <c r="U6" s="275"/>
      <c r="V6" s="275"/>
      <c r="W6" s="275"/>
      <c r="X6" s="275"/>
      <c r="AB6" s="380"/>
      <c r="AC6" s="380"/>
      <c r="AD6" s="380"/>
      <c r="AE6" s="380"/>
      <c r="AF6" s="380"/>
      <c r="AG6" s="380"/>
      <c r="AH6" s="380"/>
      <c r="AI6" s="380"/>
      <c r="AJ6" s="380"/>
      <c r="AK6" s="380"/>
      <c r="AL6" s="380"/>
      <c r="AM6" s="380"/>
      <c r="AN6" s="380"/>
      <c r="AO6" s="380"/>
      <c r="AP6" s="372"/>
      <c r="AQ6" s="372"/>
      <c r="AR6" s="373"/>
    </row>
    <row r="7" spans="2:44" ht="14.25" customHeight="1">
      <c r="B7" s="287" t="s">
        <v>76</v>
      </c>
      <c r="C7" s="288"/>
      <c r="D7" s="288"/>
      <c r="E7" s="288"/>
      <c r="F7" s="289"/>
      <c r="G7" s="293" t="s">
        <v>85</v>
      </c>
      <c r="H7" s="294"/>
      <c r="I7" s="294"/>
      <c r="J7" s="294"/>
      <c r="K7" s="294"/>
      <c r="L7" s="294"/>
      <c r="M7" s="294"/>
      <c r="N7" s="294"/>
      <c r="O7" s="294"/>
      <c r="P7" s="294"/>
      <c r="Q7" s="294"/>
      <c r="R7" s="294"/>
      <c r="S7" s="294"/>
      <c r="T7" s="294"/>
      <c r="U7" s="294"/>
      <c r="V7" s="294"/>
      <c r="W7" s="294"/>
      <c r="X7" s="295"/>
      <c r="AB7" s="375">
        <v>2019</v>
      </c>
      <c r="AC7" s="375"/>
      <c r="AD7" s="376" t="s">
        <v>127</v>
      </c>
      <c r="AE7" s="376"/>
      <c r="AF7" s="376"/>
      <c r="AG7" s="376"/>
      <c r="AH7" s="376"/>
      <c r="AI7" s="608">
        <v>0</v>
      </c>
      <c r="AJ7" s="609"/>
      <c r="AK7" s="610"/>
      <c r="AL7" s="608">
        <v>0</v>
      </c>
      <c r="AM7" s="609"/>
      <c r="AN7" s="609"/>
      <c r="AO7" s="610"/>
      <c r="AP7" s="379">
        <v>0</v>
      </c>
      <c r="AQ7" s="379"/>
      <c r="AR7" s="384">
        <f>SUM(AP7:AQ10)/4</f>
        <v>0</v>
      </c>
    </row>
    <row r="8" spans="2:44" ht="14.25" customHeight="1">
      <c r="B8" s="290"/>
      <c r="C8" s="291"/>
      <c r="D8" s="291"/>
      <c r="E8" s="291"/>
      <c r="F8" s="292"/>
      <c r="G8" s="296"/>
      <c r="H8" s="297"/>
      <c r="I8" s="297"/>
      <c r="J8" s="297"/>
      <c r="K8" s="297"/>
      <c r="L8" s="297"/>
      <c r="M8" s="297"/>
      <c r="N8" s="297"/>
      <c r="O8" s="297"/>
      <c r="P8" s="297"/>
      <c r="Q8" s="297"/>
      <c r="R8" s="297"/>
      <c r="S8" s="297"/>
      <c r="T8" s="297"/>
      <c r="U8" s="297"/>
      <c r="V8" s="297"/>
      <c r="W8" s="297"/>
      <c r="X8" s="298"/>
      <c r="AB8" s="375"/>
      <c r="AC8" s="375"/>
      <c r="AD8" s="376" t="s">
        <v>128</v>
      </c>
      <c r="AE8" s="376"/>
      <c r="AF8" s="376"/>
      <c r="AG8" s="376"/>
      <c r="AH8" s="376"/>
      <c r="AI8" s="611"/>
      <c r="AJ8" s="612"/>
      <c r="AK8" s="613"/>
      <c r="AL8" s="611"/>
      <c r="AM8" s="612"/>
      <c r="AN8" s="612"/>
      <c r="AO8" s="613"/>
      <c r="AP8" s="379">
        <v>0</v>
      </c>
      <c r="AQ8" s="379"/>
      <c r="AR8" s="384"/>
    </row>
    <row r="9" spans="2:44" ht="19.149999999999999" customHeight="1">
      <c r="B9" s="281" t="s">
        <v>49</v>
      </c>
      <c r="C9" s="282"/>
      <c r="D9" s="282"/>
      <c r="E9" s="282"/>
      <c r="F9" s="282"/>
      <c r="G9" s="282"/>
      <c r="H9" s="282"/>
      <c r="I9" s="282"/>
      <c r="J9" s="282"/>
      <c r="K9" s="282"/>
      <c r="L9" s="282"/>
      <c r="M9" s="282"/>
      <c r="N9" s="282"/>
      <c r="O9" s="282"/>
      <c r="P9" s="282"/>
      <c r="Q9" s="282"/>
      <c r="R9" s="282"/>
      <c r="S9" s="282"/>
      <c r="T9" s="282"/>
      <c r="U9" s="282"/>
      <c r="V9" s="282"/>
      <c r="W9" s="282"/>
      <c r="X9" s="283"/>
      <c r="AB9" s="375"/>
      <c r="AC9" s="375"/>
      <c r="AD9" s="376" t="s">
        <v>129</v>
      </c>
      <c r="AE9" s="376"/>
      <c r="AF9" s="376"/>
      <c r="AG9" s="376"/>
      <c r="AH9" s="376"/>
      <c r="AI9" s="611"/>
      <c r="AJ9" s="612"/>
      <c r="AK9" s="613"/>
      <c r="AL9" s="611"/>
      <c r="AM9" s="612"/>
      <c r="AN9" s="612"/>
      <c r="AO9" s="613"/>
      <c r="AP9" s="379">
        <v>0</v>
      </c>
      <c r="AQ9" s="379"/>
      <c r="AR9" s="384"/>
    </row>
    <row r="10" spans="2:44" ht="15" customHeight="1">
      <c r="B10" s="268" t="s">
        <v>4</v>
      </c>
      <c r="C10" s="269"/>
      <c r="D10" s="269"/>
      <c r="E10" s="269"/>
      <c r="F10" s="269"/>
      <c r="G10" s="269"/>
      <c r="H10" s="269"/>
      <c r="I10" s="269"/>
      <c r="J10" s="269"/>
      <c r="K10" s="269"/>
      <c r="L10" s="269"/>
      <c r="M10" s="269"/>
      <c r="N10" s="269"/>
      <c r="O10" s="269"/>
      <c r="P10" s="269"/>
      <c r="Q10" s="269"/>
      <c r="R10" s="269"/>
      <c r="S10" s="269"/>
      <c r="T10" s="269"/>
      <c r="U10" s="269"/>
      <c r="V10" s="269"/>
      <c r="W10" s="269"/>
      <c r="X10" s="269"/>
      <c r="AB10" s="375"/>
      <c r="AC10" s="375"/>
      <c r="AD10" s="376" t="s">
        <v>130</v>
      </c>
      <c r="AE10" s="376"/>
      <c r="AF10" s="376"/>
      <c r="AG10" s="376"/>
      <c r="AH10" s="376"/>
      <c r="AI10" s="614"/>
      <c r="AJ10" s="615"/>
      <c r="AK10" s="616"/>
      <c r="AL10" s="614"/>
      <c r="AM10" s="615"/>
      <c r="AN10" s="615"/>
      <c r="AO10" s="616"/>
      <c r="AP10" s="379">
        <v>0</v>
      </c>
      <c r="AQ10" s="379"/>
      <c r="AR10" s="384"/>
    </row>
    <row r="11" spans="2:44" ht="38.25" customHeight="1">
      <c r="B11" s="280" t="s">
        <v>168</v>
      </c>
      <c r="C11" s="280"/>
      <c r="D11" s="280"/>
      <c r="E11" s="280"/>
      <c r="F11" s="280"/>
      <c r="G11" s="280"/>
      <c r="H11" s="280"/>
      <c r="I11" s="280"/>
      <c r="J11" s="280"/>
      <c r="K11" s="280"/>
      <c r="L11" s="280"/>
      <c r="M11" s="280"/>
      <c r="N11" s="280"/>
      <c r="O11" s="280"/>
      <c r="P11" s="280"/>
      <c r="Q11" s="280"/>
      <c r="R11" s="280"/>
      <c r="S11" s="280"/>
      <c r="T11" s="280"/>
      <c r="U11" s="280"/>
      <c r="V11" s="280"/>
      <c r="W11" s="280"/>
      <c r="X11" s="280"/>
      <c r="AB11" s="374">
        <v>2020</v>
      </c>
      <c r="AC11" s="374"/>
      <c r="AD11" s="377" t="s">
        <v>131</v>
      </c>
      <c r="AE11" s="377"/>
      <c r="AF11" s="377"/>
      <c r="AG11" s="377"/>
      <c r="AH11" s="377"/>
      <c r="AI11" s="617">
        <v>0</v>
      </c>
      <c r="AJ11" s="618"/>
      <c r="AK11" s="618"/>
      <c r="AL11" s="617">
        <v>0</v>
      </c>
      <c r="AM11" s="618"/>
      <c r="AN11" s="618"/>
      <c r="AO11" s="619"/>
      <c r="AP11" s="382">
        <v>0</v>
      </c>
      <c r="AQ11" s="382"/>
      <c r="AR11" s="385">
        <f>SUM(AP11:AQ14)/4</f>
        <v>0</v>
      </c>
    </row>
    <row r="12" spans="2:44" ht="12.75">
      <c r="B12" s="262" t="s">
        <v>56</v>
      </c>
      <c r="C12" s="263"/>
      <c r="D12" s="263"/>
      <c r="E12" s="263"/>
      <c r="F12" s="264"/>
      <c r="G12" s="262" t="s">
        <v>48</v>
      </c>
      <c r="H12" s="263"/>
      <c r="I12" s="263"/>
      <c r="J12" s="264"/>
      <c r="K12" s="262" t="s">
        <v>5</v>
      </c>
      <c r="L12" s="263"/>
      <c r="M12" s="263"/>
      <c r="N12" s="264"/>
      <c r="O12" s="268" t="s">
        <v>6</v>
      </c>
      <c r="P12" s="269"/>
      <c r="Q12" s="269"/>
      <c r="R12" s="269"/>
      <c r="S12" s="269"/>
      <c r="T12" s="269"/>
      <c r="U12" s="269"/>
      <c r="V12" s="269"/>
      <c r="W12" s="269"/>
      <c r="X12" s="270"/>
      <c r="Y12" s="49"/>
      <c r="Z12" s="50"/>
      <c r="AA12" s="50"/>
      <c r="AB12" s="374"/>
      <c r="AC12" s="374"/>
      <c r="AD12" s="377" t="s">
        <v>132</v>
      </c>
      <c r="AE12" s="377"/>
      <c r="AF12" s="377"/>
      <c r="AG12" s="377"/>
      <c r="AH12" s="377"/>
      <c r="AI12" s="620"/>
      <c r="AJ12" s="621"/>
      <c r="AK12" s="621"/>
      <c r="AL12" s="620"/>
      <c r="AM12" s="621"/>
      <c r="AN12" s="621"/>
      <c r="AO12" s="622"/>
      <c r="AP12" s="382">
        <v>0</v>
      </c>
      <c r="AQ12" s="382"/>
      <c r="AR12" s="385"/>
    </row>
    <row r="13" spans="2:44" ht="25.5" customHeight="1">
      <c r="B13" s="265"/>
      <c r="C13" s="266"/>
      <c r="D13" s="266"/>
      <c r="E13" s="266"/>
      <c r="F13" s="267"/>
      <c r="G13" s="265"/>
      <c r="H13" s="266"/>
      <c r="I13" s="266"/>
      <c r="J13" s="267"/>
      <c r="K13" s="265"/>
      <c r="L13" s="266"/>
      <c r="M13" s="266"/>
      <c r="N13" s="267"/>
      <c r="O13" s="268" t="s">
        <v>55</v>
      </c>
      <c r="P13" s="269"/>
      <c r="Q13" s="269"/>
      <c r="R13" s="270"/>
      <c r="S13" s="268" t="s">
        <v>54</v>
      </c>
      <c r="T13" s="269"/>
      <c r="U13" s="270"/>
      <c r="V13" s="268" t="s">
        <v>53</v>
      </c>
      <c r="W13" s="269"/>
      <c r="X13" s="270"/>
      <c r="Y13" s="49"/>
      <c r="Z13" s="50"/>
      <c r="AA13" s="50"/>
      <c r="AB13" s="374"/>
      <c r="AC13" s="374"/>
      <c r="AD13" s="377" t="s">
        <v>133</v>
      </c>
      <c r="AE13" s="377"/>
      <c r="AF13" s="377"/>
      <c r="AG13" s="377"/>
      <c r="AH13" s="377"/>
      <c r="AI13" s="620"/>
      <c r="AJ13" s="621"/>
      <c r="AK13" s="621"/>
      <c r="AL13" s="620"/>
      <c r="AM13" s="621"/>
      <c r="AN13" s="621"/>
      <c r="AO13" s="622"/>
      <c r="AP13" s="382">
        <v>0</v>
      </c>
      <c r="AQ13" s="382"/>
      <c r="AR13" s="385"/>
    </row>
    <row r="14" spans="2:44" ht="29.25" customHeight="1">
      <c r="B14" s="276" t="s">
        <v>330</v>
      </c>
      <c r="C14" s="276"/>
      <c r="D14" s="276"/>
      <c r="E14" s="276"/>
      <c r="F14" s="276"/>
      <c r="G14" s="261" t="s">
        <v>99</v>
      </c>
      <c r="H14" s="261"/>
      <c r="I14" s="261"/>
      <c r="J14" s="261"/>
      <c r="K14" s="261">
        <v>0.4</v>
      </c>
      <c r="L14" s="261"/>
      <c r="M14" s="261"/>
      <c r="N14" s="261"/>
      <c r="O14" s="277">
        <v>0.4</v>
      </c>
      <c r="P14" s="278"/>
      <c r="Q14" s="278"/>
      <c r="R14" s="279"/>
      <c r="S14" s="329">
        <v>44561</v>
      </c>
      <c r="T14" s="330"/>
      <c r="U14" s="331"/>
      <c r="V14" s="332">
        <v>2021</v>
      </c>
      <c r="W14" s="332"/>
      <c r="X14" s="332"/>
      <c r="AB14" s="374"/>
      <c r="AC14" s="374"/>
      <c r="AD14" s="377" t="s">
        <v>134</v>
      </c>
      <c r="AE14" s="377"/>
      <c r="AF14" s="377"/>
      <c r="AG14" s="377"/>
      <c r="AH14" s="377"/>
      <c r="AI14" s="623"/>
      <c r="AJ14" s="624"/>
      <c r="AK14" s="624"/>
      <c r="AL14" s="623"/>
      <c r="AM14" s="624"/>
      <c r="AN14" s="624"/>
      <c r="AO14" s="625"/>
      <c r="AP14" s="382">
        <v>0</v>
      </c>
      <c r="AQ14" s="382"/>
      <c r="AR14" s="385"/>
    </row>
    <row r="15" spans="2:44" ht="18" customHeight="1">
      <c r="B15" s="281" t="s">
        <v>7</v>
      </c>
      <c r="C15" s="282"/>
      <c r="D15" s="282"/>
      <c r="E15" s="282"/>
      <c r="F15" s="282"/>
      <c r="G15" s="282"/>
      <c r="H15" s="282"/>
      <c r="I15" s="282"/>
      <c r="J15" s="282"/>
      <c r="K15" s="282"/>
      <c r="L15" s="282"/>
      <c r="M15" s="282"/>
      <c r="N15" s="282"/>
      <c r="O15" s="282"/>
      <c r="P15" s="282"/>
      <c r="Q15" s="282"/>
      <c r="R15" s="282"/>
      <c r="S15" s="282"/>
      <c r="T15" s="282"/>
      <c r="U15" s="282"/>
      <c r="V15" s="282"/>
      <c r="W15" s="282"/>
      <c r="X15" s="283"/>
      <c r="Z15" s="46" t="s">
        <v>51</v>
      </c>
      <c r="AB15" s="375">
        <v>2021</v>
      </c>
      <c r="AC15" s="375"/>
      <c r="AD15" s="376" t="s">
        <v>135</v>
      </c>
      <c r="AE15" s="376"/>
      <c r="AF15" s="376"/>
      <c r="AG15" s="376"/>
      <c r="AH15" s="376"/>
      <c r="AI15" s="608">
        <v>40</v>
      </c>
      <c r="AJ15" s="609"/>
      <c r="AK15" s="610"/>
      <c r="AL15" s="626">
        <v>0</v>
      </c>
      <c r="AM15" s="626"/>
      <c r="AN15" s="626"/>
      <c r="AO15" s="626"/>
      <c r="AP15" s="638">
        <v>0</v>
      </c>
      <c r="AQ15" s="638"/>
      <c r="AR15" s="384">
        <f t="shared" ref="AR15" si="0">SUM(AP15:AQ18)/4</f>
        <v>0</v>
      </c>
    </row>
    <row r="16" spans="2:44" ht="12.75" customHeight="1">
      <c r="B16" s="271" t="s">
        <v>52</v>
      </c>
      <c r="C16" s="262" t="s">
        <v>8</v>
      </c>
      <c r="D16" s="264"/>
      <c r="E16" s="262" t="s">
        <v>115</v>
      </c>
      <c r="F16" s="264"/>
      <c r="G16" s="262" t="s">
        <v>109</v>
      </c>
      <c r="H16" s="263"/>
      <c r="I16" s="263"/>
      <c r="J16" s="263"/>
      <c r="K16" s="263"/>
      <c r="L16" s="264"/>
      <c r="M16" s="274" t="s">
        <v>116</v>
      </c>
      <c r="N16" s="274"/>
      <c r="O16" s="274"/>
      <c r="P16" s="274"/>
      <c r="Q16" s="274"/>
      <c r="R16" s="274"/>
      <c r="S16" s="274"/>
      <c r="T16" s="274"/>
      <c r="U16" s="274"/>
      <c r="V16" s="274"/>
      <c r="W16" s="274"/>
      <c r="X16" s="274"/>
      <c r="AB16" s="375"/>
      <c r="AC16" s="375"/>
      <c r="AD16" s="376" t="s">
        <v>136</v>
      </c>
      <c r="AE16" s="376"/>
      <c r="AF16" s="376"/>
      <c r="AG16" s="376"/>
      <c r="AH16" s="376"/>
      <c r="AI16" s="611"/>
      <c r="AJ16" s="612"/>
      <c r="AK16" s="613"/>
      <c r="AL16" s="626">
        <v>0</v>
      </c>
      <c r="AM16" s="626"/>
      <c r="AN16" s="626"/>
      <c r="AO16" s="626"/>
      <c r="AP16" s="379">
        <f t="shared" ref="AP16:AP18" si="1">AL16-AI16</f>
        <v>0</v>
      </c>
      <c r="AQ16" s="379"/>
      <c r="AR16" s="384"/>
    </row>
    <row r="17" spans="2:44" ht="12.75" customHeight="1">
      <c r="B17" s="272"/>
      <c r="C17" s="265"/>
      <c r="D17" s="267"/>
      <c r="E17" s="265"/>
      <c r="F17" s="267"/>
      <c r="G17" s="265"/>
      <c r="H17" s="266"/>
      <c r="I17" s="266"/>
      <c r="J17" s="266"/>
      <c r="K17" s="266"/>
      <c r="L17" s="267"/>
      <c r="M17" s="268" t="s">
        <v>121</v>
      </c>
      <c r="N17" s="269"/>
      <c r="O17" s="269"/>
      <c r="P17" s="269"/>
      <c r="Q17" s="270"/>
      <c r="R17" s="268" t="s">
        <v>122</v>
      </c>
      <c r="S17" s="269"/>
      <c r="T17" s="269"/>
      <c r="U17" s="269"/>
      <c r="V17" s="273" t="s">
        <v>117</v>
      </c>
      <c r="W17" s="273"/>
      <c r="X17" s="273"/>
      <c r="AB17" s="375"/>
      <c r="AC17" s="375"/>
      <c r="AD17" s="376" t="s">
        <v>137</v>
      </c>
      <c r="AE17" s="376"/>
      <c r="AF17" s="376"/>
      <c r="AG17" s="376"/>
      <c r="AH17" s="376"/>
      <c r="AI17" s="611"/>
      <c r="AJ17" s="612"/>
      <c r="AK17" s="613"/>
      <c r="AL17" s="626">
        <v>0</v>
      </c>
      <c r="AM17" s="626"/>
      <c r="AN17" s="626"/>
      <c r="AO17" s="626"/>
      <c r="AP17" s="379">
        <f t="shared" si="1"/>
        <v>0</v>
      </c>
      <c r="AQ17" s="379"/>
      <c r="AR17" s="384"/>
    </row>
    <row r="18" spans="2:44" ht="28.5" customHeight="1">
      <c r="B18" s="124" t="s">
        <v>195</v>
      </c>
      <c r="C18" s="259" t="s">
        <v>112</v>
      </c>
      <c r="D18" s="260"/>
      <c r="E18" s="261">
        <v>0.4</v>
      </c>
      <c r="F18" s="261"/>
      <c r="G18" s="276" t="s">
        <v>299</v>
      </c>
      <c r="H18" s="276"/>
      <c r="I18" s="276"/>
      <c r="J18" s="276"/>
      <c r="K18" s="276"/>
      <c r="L18" s="276"/>
      <c r="M18" s="333" t="s">
        <v>123</v>
      </c>
      <c r="N18" s="333"/>
      <c r="O18" s="333"/>
      <c r="P18" s="333"/>
      <c r="Q18" s="333"/>
      <c r="R18" s="334" t="s">
        <v>124</v>
      </c>
      <c r="S18" s="334"/>
      <c r="T18" s="334"/>
      <c r="U18" s="334"/>
      <c r="V18" s="335" t="s">
        <v>125</v>
      </c>
      <c r="W18" s="335"/>
      <c r="X18" s="335"/>
      <c r="AB18" s="375"/>
      <c r="AC18" s="375"/>
      <c r="AD18" s="376" t="s">
        <v>138</v>
      </c>
      <c r="AE18" s="376"/>
      <c r="AF18" s="376"/>
      <c r="AG18" s="376"/>
      <c r="AH18" s="376"/>
      <c r="AI18" s="614"/>
      <c r="AJ18" s="615"/>
      <c r="AK18" s="616"/>
      <c r="AL18" s="626">
        <v>0</v>
      </c>
      <c r="AM18" s="626"/>
      <c r="AN18" s="626"/>
      <c r="AO18" s="626"/>
      <c r="AP18" s="379">
        <f t="shared" si="1"/>
        <v>0</v>
      </c>
      <c r="AQ18" s="379"/>
      <c r="AR18" s="384"/>
    </row>
    <row r="19" spans="2:44" ht="25.15" customHeight="1">
      <c r="B19" s="268" t="s">
        <v>9</v>
      </c>
      <c r="C19" s="269"/>
      <c r="D19" s="269"/>
      <c r="E19" s="269"/>
      <c r="F19" s="269"/>
      <c r="G19" s="269"/>
      <c r="H19" s="269"/>
      <c r="I19" s="269"/>
      <c r="J19" s="269"/>
      <c r="K19" s="269"/>
      <c r="L19" s="270"/>
      <c r="M19" s="268" t="s">
        <v>10</v>
      </c>
      <c r="N19" s="269"/>
      <c r="O19" s="269"/>
      <c r="P19" s="269"/>
      <c r="Q19" s="269"/>
      <c r="R19" s="269"/>
      <c r="S19" s="269"/>
      <c r="T19" s="269"/>
      <c r="U19" s="269"/>
      <c r="V19" s="269"/>
      <c r="W19" s="269"/>
      <c r="X19" s="270"/>
      <c r="AB19" s="374">
        <v>2022</v>
      </c>
      <c r="AC19" s="374"/>
      <c r="AD19" s="377" t="s">
        <v>139</v>
      </c>
      <c r="AE19" s="377"/>
      <c r="AF19" s="377"/>
      <c r="AG19" s="377"/>
      <c r="AH19" s="377"/>
      <c r="AI19" s="505">
        <v>0</v>
      </c>
      <c r="AJ19" s="505"/>
      <c r="AK19" s="505"/>
      <c r="AL19" s="505">
        <v>0</v>
      </c>
      <c r="AM19" s="505"/>
      <c r="AN19" s="505"/>
      <c r="AO19" s="505"/>
      <c r="AP19" s="382" t="e">
        <f t="shared" ref="AP19:AP22" si="2">AL19/AI19</f>
        <v>#DIV/0!</v>
      </c>
      <c r="AQ19" s="382"/>
      <c r="AR19" s="385" t="e">
        <f t="shared" ref="AR19" si="3">SUM(AP19:AQ22)/4</f>
        <v>#DIV/0!</v>
      </c>
    </row>
    <row r="20" spans="2:44" ht="45.4" customHeight="1">
      <c r="B20" s="259" t="s">
        <v>328</v>
      </c>
      <c r="C20" s="286"/>
      <c r="D20" s="286"/>
      <c r="E20" s="286"/>
      <c r="F20" s="286"/>
      <c r="G20" s="286"/>
      <c r="H20" s="286"/>
      <c r="I20" s="286"/>
      <c r="J20" s="286"/>
      <c r="K20" s="286"/>
      <c r="L20" s="260"/>
      <c r="M20" s="259"/>
      <c r="N20" s="286"/>
      <c r="O20" s="286"/>
      <c r="P20" s="286"/>
      <c r="Q20" s="286"/>
      <c r="R20" s="286"/>
      <c r="S20" s="286"/>
      <c r="T20" s="286"/>
      <c r="U20" s="286"/>
      <c r="V20" s="286"/>
      <c r="W20" s="286"/>
      <c r="X20" s="260"/>
      <c r="AA20" s="51"/>
      <c r="AB20" s="374"/>
      <c r="AC20" s="374"/>
      <c r="AD20" s="377" t="s">
        <v>140</v>
      </c>
      <c r="AE20" s="377"/>
      <c r="AF20" s="377"/>
      <c r="AG20" s="377"/>
      <c r="AH20" s="377"/>
      <c r="AI20" s="505">
        <v>40</v>
      </c>
      <c r="AJ20" s="505"/>
      <c r="AK20" s="505"/>
      <c r="AL20" s="505"/>
      <c r="AM20" s="505"/>
      <c r="AN20" s="505"/>
      <c r="AO20" s="505"/>
      <c r="AP20" s="382">
        <f t="shared" si="2"/>
        <v>0</v>
      </c>
      <c r="AQ20" s="382"/>
      <c r="AR20" s="385"/>
    </row>
    <row r="21" spans="2:44" ht="18.95" customHeight="1">
      <c r="B21" s="281" t="s">
        <v>11</v>
      </c>
      <c r="C21" s="282"/>
      <c r="D21" s="282"/>
      <c r="E21" s="282"/>
      <c r="F21" s="282"/>
      <c r="G21" s="282"/>
      <c r="H21" s="282"/>
      <c r="I21" s="282"/>
      <c r="J21" s="282"/>
      <c r="K21" s="282"/>
      <c r="L21" s="282"/>
      <c r="M21" s="282"/>
      <c r="N21" s="282"/>
      <c r="O21" s="282"/>
      <c r="P21" s="282"/>
      <c r="Q21" s="282"/>
      <c r="R21" s="282"/>
      <c r="S21" s="282"/>
      <c r="T21" s="282"/>
      <c r="U21" s="282"/>
      <c r="V21" s="282"/>
      <c r="W21" s="282"/>
      <c r="X21" s="283"/>
      <c r="AB21" s="374"/>
      <c r="AC21" s="374"/>
      <c r="AD21" s="377" t="s">
        <v>141</v>
      </c>
      <c r="AE21" s="377"/>
      <c r="AF21" s="377"/>
      <c r="AG21" s="377"/>
      <c r="AH21" s="377"/>
      <c r="AI21" s="505"/>
      <c r="AJ21" s="505"/>
      <c r="AK21" s="505"/>
      <c r="AL21" s="505"/>
      <c r="AM21" s="505"/>
      <c r="AN21" s="505"/>
      <c r="AO21" s="505"/>
      <c r="AP21" s="382" t="e">
        <f t="shared" si="2"/>
        <v>#DIV/0!</v>
      </c>
      <c r="AQ21" s="382"/>
      <c r="AR21" s="385"/>
    </row>
    <row r="22" spans="2:44" ht="18.95" customHeight="1">
      <c r="B22" s="284" t="s">
        <v>12</v>
      </c>
      <c r="C22" s="284"/>
      <c r="D22" s="72" t="s">
        <v>13</v>
      </c>
      <c r="E22" s="72" t="s">
        <v>14</v>
      </c>
      <c r="F22" s="72" t="s">
        <v>15</v>
      </c>
      <c r="G22" s="285" t="s">
        <v>16</v>
      </c>
      <c r="H22" s="285"/>
      <c r="I22" s="285"/>
      <c r="J22" s="72" t="s">
        <v>17</v>
      </c>
      <c r="K22" s="285" t="s">
        <v>18</v>
      </c>
      <c r="L22" s="285"/>
      <c r="M22" s="285"/>
      <c r="N22" s="72" t="s">
        <v>19</v>
      </c>
      <c r="O22" s="285" t="s">
        <v>20</v>
      </c>
      <c r="P22" s="285"/>
      <c r="Q22" s="285" t="s">
        <v>21</v>
      </c>
      <c r="R22" s="285"/>
      <c r="S22" s="285"/>
      <c r="T22" s="285" t="s">
        <v>22</v>
      </c>
      <c r="U22" s="285"/>
      <c r="V22" s="285" t="s">
        <v>23</v>
      </c>
      <c r="W22" s="285"/>
      <c r="X22" s="72" t="s">
        <v>24</v>
      </c>
      <c r="AB22" s="374"/>
      <c r="AC22" s="374"/>
      <c r="AD22" s="377" t="s">
        <v>142</v>
      </c>
      <c r="AE22" s="377"/>
      <c r="AF22" s="377"/>
      <c r="AG22" s="377"/>
      <c r="AH22" s="377"/>
      <c r="AI22" s="505"/>
      <c r="AJ22" s="505"/>
      <c r="AK22" s="505"/>
      <c r="AL22" s="505"/>
      <c r="AM22" s="505"/>
      <c r="AN22" s="505"/>
      <c r="AO22" s="505"/>
      <c r="AP22" s="382" t="e">
        <f t="shared" si="2"/>
        <v>#DIV/0!</v>
      </c>
      <c r="AQ22" s="382"/>
      <c r="AR22" s="385"/>
    </row>
    <row r="23" spans="2:44" ht="18.95" customHeight="1">
      <c r="B23" s="284" t="s">
        <v>25</v>
      </c>
      <c r="C23" s="284"/>
      <c r="D23" s="368">
        <f>AL15</f>
        <v>0</v>
      </c>
      <c r="E23" s="369"/>
      <c r="F23" s="370"/>
      <c r="G23" s="371">
        <f>AL16</f>
        <v>0</v>
      </c>
      <c r="H23" s="570"/>
      <c r="I23" s="570"/>
      <c r="J23" s="570"/>
      <c r="K23" s="570"/>
      <c r="L23" s="570"/>
      <c r="M23" s="571"/>
      <c r="N23" s="368">
        <f>AL17</f>
        <v>0</v>
      </c>
      <c r="O23" s="369"/>
      <c r="P23" s="369"/>
      <c r="Q23" s="369"/>
      <c r="R23" s="369"/>
      <c r="S23" s="370"/>
      <c r="T23" s="371">
        <f>AL18</f>
        <v>0</v>
      </c>
      <c r="U23" s="286"/>
      <c r="V23" s="286"/>
      <c r="W23" s="286"/>
      <c r="X23" s="260"/>
      <c r="Z23" s="52"/>
      <c r="AA23" s="52"/>
    </row>
    <row r="24" spans="2:44" ht="18.95" customHeight="1">
      <c r="B24" s="284" t="s">
        <v>26</v>
      </c>
      <c r="C24" s="284"/>
      <c r="D24" s="368">
        <v>40</v>
      </c>
      <c r="E24" s="437"/>
      <c r="F24" s="437"/>
      <c r="G24" s="437"/>
      <c r="H24" s="437"/>
      <c r="I24" s="437"/>
      <c r="J24" s="437"/>
      <c r="K24" s="437"/>
      <c r="L24" s="437"/>
      <c r="M24" s="437"/>
      <c r="N24" s="437"/>
      <c r="O24" s="437"/>
      <c r="P24" s="437"/>
      <c r="Q24" s="437"/>
      <c r="R24" s="437"/>
      <c r="S24" s="437"/>
      <c r="T24" s="437"/>
      <c r="U24" s="437"/>
      <c r="V24" s="437"/>
      <c r="W24" s="437"/>
      <c r="X24" s="438"/>
      <c r="Y24" s="53"/>
    </row>
    <row r="25" spans="2:44" ht="19.7" customHeight="1">
      <c r="B25" s="281" t="s">
        <v>47</v>
      </c>
      <c r="C25" s="282"/>
      <c r="D25" s="282"/>
      <c r="E25" s="282"/>
      <c r="F25" s="282"/>
      <c r="G25" s="282"/>
      <c r="H25" s="282"/>
      <c r="I25" s="282"/>
      <c r="J25" s="282"/>
      <c r="K25" s="282"/>
      <c r="L25" s="282"/>
      <c r="M25" s="282"/>
      <c r="N25" s="282"/>
      <c r="O25" s="282"/>
      <c r="P25" s="282"/>
      <c r="Q25" s="282"/>
      <c r="R25" s="282"/>
      <c r="S25" s="282"/>
      <c r="T25" s="282"/>
      <c r="U25" s="282"/>
      <c r="V25" s="282"/>
      <c r="W25" s="282"/>
      <c r="X25" s="283"/>
    </row>
    <row r="26" spans="2:44" ht="25.5">
      <c r="B26" s="72" t="s">
        <v>27</v>
      </c>
      <c r="C26" s="72" t="s">
        <v>28</v>
      </c>
      <c r="D26" s="72" t="s">
        <v>29</v>
      </c>
      <c r="E26" s="72" t="s">
        <v>30</v>
      </c>
      <c r="F26" s="27"/>
      <c r="G26" s="27"/>
      <c r="H26" s="299"/>
      <c r="I26" s="299"/>
      <c r="J26" s="299"/>
      <c r="K26" s="299"/>
      <c r="L26" s="299"/>
      <c r="M26" s="299"/>
      <c r="N26" s="299"/>
      <c r="O26" s="299"/>
      <c r="P26" s="299"/>
      <c r="Q26" s="299"/>
      <c r="R26" s="299"/>
      <c r="S26" s="301"/>
      <c r="T26" s="301"/>
      <c r="U26" s="301"/>
      <c r="V26" s="301"/>
      <c r="W26" s="301"/>
      <c r="X26" s="302"/>
    </row>
    <row r="27" spans="2:44" ht="17.649999999999999" customHeight="1">
      <c r="B27" s="74" t="s">
        <v>31</v>
      </c>
      <c r="C27" s="365">
        <f>IF(ISERROR($D$23/$D$24),0,$D$23/$D$24)</f>
        <v>0</v>
      </c>
      <c r="D27" s="365">
        <f>$E$18</f>
        <v>0.4</v>
      </c>
      <c r="E27" s="73">
        <f>$O$14</f>
        <v>0.4</v>
      </c>
      <c r="F27" s="28"/>
      <c r="G27" s="28"/>
      <c r="H27" s="300"/>
      <c r="I27" s="300"/>
      <c r="J27" s="303"/>
      <c r="K27" s="303"/>
      <c r="L27" s="5"/>
      <c r="M27" s="5"/>
      <c r="N27" s="300"/>
      <c r="O27" s="300"/>
      <c r="P27" s="300"/>
      <c r="Q27" s="300"/>
      <c r="R27" s="300"/>
      <c r="S27" s="304"/>
      <c r="T27" s="304"/>
      <c r="U27" s="304"/>
      <c r="V27" s="304"/>
      <c r="W27" s="304"/>
      <c r="X27" s="305"/>
    </row>
    <row r="28" spans="2:44" ht="17.649999999999999" customHeight="1">
      <c r="B28" s="74" t="s">
        <v>32</v>
      </c>
      <c r="C28" s="366"/>
      <c r="D28" s="366"/>
      <c r="E28" s="73">
        <f t="shared" ref="E28:E37" si="4">$O$14</f>
        <v>0.4</v>
      </c>
      <c r="F28" s="28"/>
      <c r="G28" s="28"/>
      <c r="H28" s="303"/>
      <c r="I28" s="303"/>
      <c r="J28" s="303"/>
      <c r="K28" s="303"/>
      <c r="L28" s="6"/>
      <c r="M28" s="5"/>
      <c r="N28" s="303"/>
      <c r="O28" s="303"/>
      <c r="P28" s="303"/>
      <c r="Q28" s="303"/>
      <c r="R28" s="303"/>
      <c r="S28" s="304"/>
      <c r="T28" s="304"/>
      <c r="U28" s="304"/>
      <c r="V28" s="304"/>
      <c r="W28" s="304"/>
      <c r="X28" s="305"/>
    </row>
    <row r="29" spans="2:44" ht="17.649999999999999" customHeight="1">
      <c r="B29" s="74" t="s">
        <v>33</v>
      </c>
      <c r="C29" s="367"/>
      <c r="D29" s="367"/>
      <c r="E29" s="73">
        <f t="shared" si="4"/>
        <v>0.4</v>
      </c>
      <c r="F29" s="28"/>
      <c r="G29" s="28"/>
      <c r="H29" s="303"/>
      <c r="I29" s="303"/>
      <c r="J29" s="303"/>
      <c r="K29" s="303"/>
      <c r="L29" s="6"/>
      <c r="M29" s="5"/>
      <c r="N29" s="303"/>
      <c r="O29" s="303"/>
      <c r="P29" s="303"/>
      <c r="Q29" s="303"/>
      <c r="R29" s="303"/>
      <c r="S29" s="304"/>
      <c r="T29" s="304"/>
      <c r="U29" s="304"/>
      <c r="V29" s="304"/>
      <c r="W29" s="304"/>
      <c r="X29" s="305"/>
    </row>
    <row r="30" spans="2:44" ht="17.649999999999999" customHeight="1">
      <c r="B30" s="74" t="s">
        <v>34</v>
      </c>
      <c r="C30" s="365">
        <f>IF(ISERROR($G$23/$D$24),0,$G$23/$D$24)</f>
        <v>0</v>
      </c>
      <c r="D30" s="365">
        <f t="shared" ref="D30:D36" si="5">$E$18</f>
        <v>0.4</v>
      </c>
      <c r="E30" s="73">
        <f t="shared" si="4"/>
        <v>0.4</v>
      </c>
      <c r="F30" s="28"/>
      <c r="G30" s="28"/>
      <c r="H30" s="303"/>
      <c r="I30" s="303"/>
      <c r="J30" s="303"/>
      <c r="K30" s="303"/>
      <c r="L30" s="6"/>
      <c r="M30" s="5"/>
      <c r="N30" s="303"/>
      <c r="O30" s="303"/>
      <c r="P30" s="303"/>
      <c r="Q30" s="303"/>
      <c r="R30" s="303"/>
      <c r="S30" s="304"/>
      <c r="T30" s="304"/>
      <c r="U30" s="304"/>
      <c r="V30" s="304"/>
      <c r="W30" s="304"/>
      <c r="X30" s="305"/>
    </row>
    <row r="31" spans="2:44" ht="17.649999999999999" customHeight="1">
      <c r="B31" s="74" t="s">
        <v>35</v>
      </c>
      <c r="C31" s="366"/>
      <c r="D31" s="366"/>
      <c r="E31" s="73">
        <f t="shared" si="4"/>
        <v>0.4</v>
      </c>
      <c r="F31" s="28"/>
      <c r="G31" s="28"/>
      <c r="H31" s="303"/>
      <c r="I31" s="303"/>
      <c r="J31" s="303"/>
      <c r="K31" s="303"/>
      <c r="L31" s="6"/>
      <c r="M31" s="5"/>
      <c r="N31" s="303"/>
      <c r="O31" s="303"/>
      <c r="P31" s="303"/>
      <c r="Q31" s="303"/>
      <c r="R31" s="303"/>
      <c r="S31" s="304"/>
      <c r="T31" s="304"/>
      <c r="U31" s="304"/>
      <c r="V31" s="304"/>
      <c r="W31" s="304"/>
      <c r="X31" s="305"/>
    </row>
    <row r="32" spans="2:44" ht="17.649999999999999" customHeight="1">
      <c r="B32" s="74" t="s">
        <v>36</v>
      </c>
      <c r="C32" s="367"/>
      <c r="D32" s="367"/>
      <c r="E32" s="73">
        <f t="shared" si="4"/>
        <v>0.4</v>
      </c>
      <c r="F32" s="28"/>
      <c r="G32" s="28"/>
      <c r="H32" s="303"/>
      <c r="I32" s="303"/>
      <c r="J32" s="303"/>
      <c r="K32" s="303"/>
      <c r="L32" s="6"/>
      <c r="M32" s="5"/>
      <c r="N32" s="303"/>
      <c r="O32" s="303"/>
      <c r="P32" s="303"/>
      <c r="Q32" s="303"/>
      <c r="R32" s="303"/>
      <c r="S32" s="304"/>
      <c r="T32" s="304"/>
      <c r="U32" s="304"/>
      <c r="V32" s="304"/>
      <c r="W32" s="304"/>
      <c r="X32" s="305"/>
    </row>
    <row r="33" spans="2:27" ht="17.649999999999999" customHeight="1">
      <c r="B33" s="74" t="s">
        <v>37</v>
      </c>
      <c r="C33" s="365">
        <f>IF(ISERROR($N$23/$D$24),0,$N$23/$D$24)</f>
        <v>0</v>
      </c>
      <c r="D33" s="365">
        <f t="shared" si="5"/>
        <v>0.4</v>
      </c>
      <c r="E33" s="73">
        <f t="shared" si="4"/>
        <v>0.4</v>
      </c>
      <c r="F33" s="28"/>
      <c r="G33" s="28"/>
      <c r="H33" s="303"/>
      <c r="I33" s="303"/>
      <c r="J33" s="303"/>
      <c r="K33" s="303"/>
      <c r="L33" s="6"/>
      <c r="M33" s="5"/>
      <c r="N33" s="303"/>
      <c r="O33" s="303"/>
      <c r="P33" s="303"/>
      <c r="Q33" s="303"/>
      <c r="R33" s="303"/>
      <c r="S33" s="304"/>
      <c r="T33" s="304"/>
      <c r="U33" s="304"/>
      <c r="V33" s="304"/>
      <c r="W33" s="304"/>
      <c r="X33" s="305"/>
    </row>
    <row r="34" spans="2:27" ht="17.649999999999999" customHeight="1">
      <c r="B34" s="74" t="s">
        <v>38</v>
      </c>
      <c r="C34" s="366"/>
      <c r="D34" s="366"/>
      <c r="E34" s="73">
        <f t="shared" si="4"/>
        <v>0.4</v>
      </c>
      <c r="F34" s="28"/>
      <c r="G34" s="28"/>
      <c r="H34" s="303"/>
      <c r="I34" s="303"/>
      <c r="J34" s="303"/>
      <c r="K34" s="303"/>
      <c r="L34" s="6"/>
      <c r="M34" s="5"/>
      <c r="N34" s="303"/>
      <c r="O34" s="303"/>
      <c r="P34" s="303"/>
      <c r="Q34" s="303"/>
      <c r="R34" s="303"/>
      <c r="S34" s="304"/>
      <c r="T34" s="304"/>
      <c r="U34" s="304"/>
      <c r="V34" s="304"/>
      <c r="W34" s="304"/>
      <c r="X34" s="305"/>
    </row>
    <row r="35" spans="2:27" ht="17.649999999999999" customHeight="1">
      <c r="B35" s="74" t="s">
        <v>39</v>
      </c>
      <c r="C35" s="367"/>
      <c r="D35" s="367"/>
      <c r="E35" s="73">
        <f t="shared" si="4"/>
        <v>0.4</v>
      </c>
      <c r="F35" s="28"/>
      <c r="G35" s="28"/>
      <c r="H35" s="303"/>
      <c r="I35" s="303"/>
      <c r="J35" s="303"/>
      <c r="K35" s="303"/>
      <c r="L35" s="6"/>
      <c r="M35" s="5"/>
      <c r="N35" s="303"/>
      <c r="O35" s="303"/>
      <c r="P35" s="303"/>
      <c r="Q35" s="303"/>
      <c r="R35" s="303"/>
      <c r="S35" s="304"/>
      <c r="T35" s="304"/>
      <c r="U35" s="304"/>
      <c r="V35" s="304"/>
      <c r="W35" s="304"/>
      <c r="X35" s="305"/>
    </row>
    <row r="36" spans="2:27" ht="17.649999999999999" customHeight="1">
      <c r="B36" s="74" t="s">
        <v>40</v>
      </c>
      <c r="C36" s="365">
        <f>IF(ISERROR($T$23/$D$24),0,$T$23/$D$24)</f>
        <v>0</v>
      </c>
      <c r="D36" s="365">
        <f t="shared" si="5"/>
        <v>0.4</v>
      </c>
      <c r="E36" s="73">
        <f t="shared" si="4"/>
        <v>0.4</v>
      </c>
      <c r="F36" s="28"/>
      <c r="G36" s="28"/>
      <c r="H36" s="303"/>
      <c r="I36" s="303"/>
      <c r="J36" s="303"/>
      <c r="K36" s="303"/>
      <c r="L36" s="6"/>
      <c r="M36" s="5"/>
      <c r="N36" s="303"/>
      <c r="O36" s="303"/>
      <c r="P36" s="303"/>
      <c r="Q36" s="303"/>
      <c r="R36" s="303"/>
      <c r="S36" s="304"/>
      <c r="T36" s="304"/>
      <c r="U36" s="304"/>
      <c r="V36" s="304"/>
      <c r="W36" s="304"/>
      <c r="X36" s="305"/>
    </row>
    <row r="37" spans="2:27" ht="17.649999999999999" customHeight="1">
      <c r="B37" s="74" t="s">
        <v>41</v>
      </c>
      <c r="C37" s="366"/>
      <c r="D37" s="366"/>
      <c r="E37" s="73">
        <f t="shared" si="4"/>
        <v>0.4</v>
      </c>
      <c r="F37" s="28"/>
      <c r="G37" s="28"/>
      <c r="H37" s="303"/>
      <c r="I37" s="303"/>
      <c r="J37" s="303"/>
      <c r="K37" s="303"/>
      <c r="L37" s="6"/>
      <c r="M37" s="5"/>
      <c r="N37" s="303"/>
      <c r="O37" s="303"/>
      <c r="P37" s="303"/>
      <c r="Q37" s="303"/>
      <c r="R37" s="303"/>
      <c r="S37" s="304"/>
      <c r="T37" s="304"/>
      <c r="U37" s="304"/>
      <c r="V37" s="304"/>
      <c r="W37" s="304"/>
      <c r="X37" s="305"/>
    </row>
    <row r="38" spans="2:27" ht="17.649999999999999" customHeight="1">
      <c r="B38" s="74" t="s">
        <v>42</v>
      </c>
      <c r="C38" s="367"/>
      <c r="D38" s="367"/>
      <c r="E38" s="73">
        <v>0</v>
      </c>
      <c r="F38" s="29"/>
      <c r="G38" s="29"/>
      <c r="H38" s="308"/>
      <c r="I38" s="308"/>
      <c r="J38" s="308"/>
      <c r="K38" s="308"/>
      <c r="L38" s="7"/>
      <c r="M38" s="8"/>
      <c r="N38" s="308"/>
      <c r="O38" s="308"/>
      <c r="P38" s="308"/>
      <c r="Q38" s="308"/>
      <c r="R38" s="308"/>
      <c r="S38" s="306"/>
      <c r="T38" s="306"/>
      <c r="U38" s="306"/>
      <c r="V38" s="306"/>
      <c r="W38" s="306"/>
      <c r="X38" s="307"/>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311" t="s">
        <v>50</v>
      </c>
      <c r="C40" s="312"/>
      <c r="D40" s="312"/>
      <c r="E40" s="312"/>
      <c r="F40" s="312"/>
      <c r="G40" s="312"/>
      <c r="H40" s="312"/>
      <c r="I40" s="312"/>
      <c r="J40" s="312"/>
      <c r="K40" s="312"/>
      <c r="L40" s="312"/>
      <c r="M40" s="312"/>
      <c r="N40" s="312"/>
      <c r="O40" s="312"/>
      <c r="P40" s="312"/>
      <c r="Q40" s="312"/>
      <c r="R40" s="312"/>
      <c r="S40" s="312"/>
      <c r="T40" s="312"/>
      <c r="U40" s="312"/>
      <c r="V40" s="312"/>
      <c r="W40" s="312"/>
      <c r="X40" s="313"/>
    </row>
    <row r="41" spans="2:27" ht="33" customHeight="1">
      <c r="B41" s="309"/>
      <c r="C41" s="309"/>
      <c r="D41" s="309"/>
      <c r="E41" s="309"/>
      <c r="F41" s="309"/>
      <c r="G41" s="309"/>
      <c r="H41" s="309"/>
      <c r="I41" s="309"/>
      <c r="J41" s="309"/>
      <c r="K41" s="309"/>
      <c r="L41" s="309"/>
      <c r="M41" s="309"/>
      <c r="N41" s="309"/>
      <c r="O41" s="309"/>
      <c r="P41" s="309"/>
      <c r="Q41" s="309"/>
      <c r="R41" s="309"/>
      <c r="S41" s="309"/>
      <c r="T41" s="309"/>
      <c r="U41" s="309"/>
      <c r="V41" s="309"/>
      <c r="W41" s="309"/>
      <c r="X41" s="309"/>
      <c r="Y41" s="54"/>
      <c r="Z41" s="55"/>
      <c r="AA41" s="55"/>
    </row>
    <row r="42" spans="2:27" ht="10.5" customHeight="1">
      <c r="B42" s="310"/>
      <c r="C42" s="299"/>
      <c r="D42" s="299"/>
      <c r="E42" s="299"/>
      <c r="F42" s="299"/>
      <c r="G42" s="299"/>
      <c r="H42" s="299"/>
      <c r="I42" s="299"/>
      <c r="J42" s="299"/>
      <c r="K42" s="299"/>
      <c r="L42" s="299"/>
      <c r="M42" s="299"/>
      <c r="N42" s="299"/>
      <c r="O42" s="299"/>
      <c r="P42" s="299"/>
      <c r="Q42" s="299"/>
      <c r="R42" s="299"/>
      <c r="S42" s="299"/>
      <c r="T42" s="299"/>
      <c r="U42" s="299"/>
      <c r="V42" s="299"/>
      <c r="W42" s="299"/>
      <c r="X42" s="302"/>
      <c r="Y42" s="56"/>
      <c r="Z42" s="57"/>
      <c r="AA42" s="58"/>
    </row>
    <row r="43" spans="2:27" ht="18" customHeight="1">
      <c r="B43" s="323" t="s">
        <v>43</v>
      </c>
      <c r="C43" s="324"/>
      <c r="D43" s="324"/>
      <c r="E43" s="324"/>
      <c r="F43" s="324"/>
      <c r="G43" s="324"/>
      <c r="H43" s="324"/>
      <c r="I43" s="324"/>
      <c r="J43" s="324"/>
      <c r="K43" s="324"/>
      <c r="L43" s="324"/>
      <c r="M43" s="324"/>
      <c r="N43" s="324"/>
      <c r="O43" s="324"/>
      <c r="P43" s="324"/>
      <c r="Q43" s="324"/>
      <c r="R43" s="324"/>
      <c r="S43" s="324"/>
      <c r="T43" s="324"/>
      <c r="U43" s="324"/>
      <c r="V43" s="324"/>
      <c r="W43" s="324"/>
      <c r="X43" s="325"/>
      <c r="Y43" s="56"/>
      <c r="Z43" s="57"/>
      <c r="AA43" s="58"/>
    </row>
    <row r="44" spans="2:27" ht="32.25" customHeight="1">
      <c r="B44" s="326" t="s">
        <v>315</v>
      </c>
      <c r="C44" s="327"/>
      <c r="D44" s="327"/>
      <c r="E44" s="327"/>
      <c r="F44" s="327"/>
      <c r="G44" s="327"/>
      <c r="H44" s="327"/>
      <c r="I44" s="327"/>
      <c r="J44" s="327"/>
      <c r="K44" s="327"/>
      <c r="L44" s="327"/>
      <c r="M44" s="327"/>
      <c r="N44" s="327"/>
      <c r="O44" s="327"/>
      <c r="P44" s="327"/>
      <c r="Q44" s="327"/>
      <c r="R44" s="327"/>
      <c r="S44" s="327"/>
      <c r="T44" s="327"/>
      <c r="U44" s="327"/>
      <c r="V44" s="327"/>
      <c r="W44" s="327"/>
      <c r="X44" s="328"/>
      <c r="Y44" s="56"/>
      <c r="Z44" s="57"/>
      <c r="AA44" s="58"/>
    </row>
    <row r="45" spans="2:27" ht="8.4499999999999993" customHeight="1">
      <c r="B45" s="30"/>
      <c r="C45" s="27"/>
      <c r="D45" s="27"/>
      <c r="E45" s="27"/>
      <c r="F45" s="27"/>
      <c r="G45" s="299"/>
      <c r="H45" s="299"/>
      <c r="I45" s="299"/>
      <c r="J45" s="299"/>
      <c r="K45" s="299"/>
      <c r="L45" s="299"/>
      <c r="M45" s="27"/>
      <c r="N45" s="27"/>
      <c r="O45" s="27"/>
      <c r="P45" s="27"/>
      <c r="Q45" s="27"/>
      <c r="R45" s="27"/>
      <c r="S45" s="27"/>
      <c r="T45" s="27"/>
      <c r="U45" s="27"/>
      <c r="V45" s="27"/>
      <c r="W45" s="27"/>
      <c r="X45" s="31"/>
      <c r="Y45" s="56"/>
      <c r="Z45" s="57"/>
      <c r="AA45" s="58"/>
    </row>
    <row r="46" spans="2:27" ht="12.75">
      <c r="B46" s="314" t="s">
        <v>44</v>
      </c>
      <c r="C46" s="315"/>
      <c r="D46" s="315"/>
      <c r="E46" s="315"/>
      <c r="F46" s="315"/>
      <c r="G46" s="315"/>
      <c r="H46" s="315"/>
      <c r="I46" s="28"/>
      <c r="J46" s="13" t="s">
        <v>45</v>
      </c>
      <c r="K46" s="28"/>
      <c r="L46" s="316" t="s">
        <v>278</v>
      </c>
      <c r="M46" s="317"/>
      <c r="N46" s="28"/>
      <c r="O46" s="5" t="s">
        <v>46</v>
      </c>
      <c r="P46" s="28"/>
      <c r="Q46" s="259"/>
      <c r="R46" s="260"/>
      <c r="S46" s="28"/>
      <c r="T46" s="28"/>
      <c r="U46" s="28"/>
      <c r="V46" s="28"/>
      <c r="W46" s="28"/>
      <c r="X46" s="33"/>
      <c r="Y46" s="56"/>
      <c r="Z46" s="57"/>
      <c r="AA46" s="58"/>
    </row>
    <row r="47" spans="2:27" ht="8.4499999999999993" customHeight="1">
      <c r="B47" s="34"/>
      <c r="C47" s="28"/>
      <c r="D47" s="28"/>
      <c r="E47" s="28"/>
      <c r="F47" s="28"/>
      <c r="G47" s="28"/>
      <c r="H47" s="28"/>
      <c r="I47" s="318"/>
      <c r="J47" s="318"/>
      <c r="K47" s="318"/>
      <c r="L47" s="318"/>
      <c r="M47" s="318"/>
      <c r="N47" s="318"/>
      <c r="O47" s="318"/>
      <c r="P47" s="318"/>
      <c r="Q47" s="318"/>
      <c r="R47" s="318"/>
      <c r="S47" s="318"/>
      <c r="T47" s="318"/>
      <c r="U47" s="318"/>
      <c r="V47" s="318"/>
      <c r="W47" s="318"/>
      <c r="X47" s="319"/>
      <c r="Y47" s="56"/>
      <c r="Z47" s="57"/>
      <c r="AA47" s="58"/>
    </row>
    <row r="48" spans="2:27" ht="35.25" customHeight="1">
      <c r="B48" s="320" t="s">
        <v>57</v>
      </c>
      <c r="C48" s="321"/>
      <c r="D48" s="321"/>
      <c r="E48" s="321"/>
      <c r="F48" s="321"/>
      <c r="G48" s="321"/>
      <c r="H48" s="321"/>
      <c r="I48" s="321"/>
      <c r="J48" s="321"/>
      <c r="K48" s="321"/>
      <c r="L48" s="321"/>
      <c r="M48" s="321"/>
      <c r="N48" s="321"/>
      <c r="O48" s="321"/>
      <c r="P48" s="321"/>
      <c r="Q48" s="321"/>
      <c r="R48" s="321"/>
      <c r="S48" s="321"/>
      <c r="T48" s="321"/>
      <c r="U48" s="321"/>
      <c r="V48" s="321"/>
      <c r="W48" s="321"/>
      <c r="X48" s="322"/>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303"/>
      <c r="H50" s="303"/>
      <c r="I50" s="303"/>
      <c r="J50" s="303"/>
      <c r="K50" s="303"/>
      <c r="L50" s="303"/>
      <c r="M50" s="303"/>
      <c r="N50" s="303"/>
      <c r="O50" s="303"/>
      <c r="P50" s="303"/>
      <c r="Q50" s="303"/>
      <c r="R50" s="303"/>
      <c r="S50" s="303"/>
      <c r="T50" s="303"/>
      <c r="U50" s="303"/>
      <c r="V50" s="303"/>
      <c r="W50" s="303"/>
      <c r="X50" s="303"/>
      <c r="Y50" s="56"/>
      <c r="Z50" s="57"/>
      <c r="AA50" s="58"/>
    </row>
  </sheetData>
  <sheetProtection selectLockedCells="1" selectUnlockedCells="1"/>
  <mergeCells count="203">
    <mergeCell ref="AR7:AR10"/>
    <mergeCell ref="AR11:AR14"/>
    <mergeCell ref="AR15:AR18"/>
    <mergeCell ref="AR19:AR22"/>
    <mergeCell ref="B46:H46"/>
    <mergeCell ref="L46:M46"/>
    <mergeCell ref="Q46:R46"/>
    <mergeCell ref="I47:X47"/>
    <mergeCell ref="B48:X48"/>
    <mergeCell ref="H36:I36"/>
    <mergeCell ref="J36:K36"/>
    <mergeCell ref="N36:O36"/>
    <mergeCell ref="P36:R36"/>
    <mergeCell ref="H37:I37"/>
    <mergeCell ref="J37:K37"/>
    <mergeCell ref="N37:O37"/>
    <mergeCell ref="P37:R37"/>
    <mergeCell ref="H34:I34"/>
    <mergeCell ref="J34:K34"/>
    <mergeCell ref="N34:O34"/>
    <mergeCell ref="P34:R34"/>
    <mergeCell ref="H35:I35"/>
    <mergeCell ref="J35:K35"/>
    <mergeCell ref="N35:O35"/>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C36:C38"/>
    <mergeCell ref="D36:D38"/>
    <mergeCell ref="P28:R28"/>
    <mergeCell ref="H29:I29"/>
    <mergeCell ref="J29:K29"/>
    <mergeCell ref="N29:O29"/>
    <mergeCell ref="P29:R29"/>
    <mergeCell ref="P35:R35"/>
    <mergeCell ref="H32:I32"/>
    <mergeCell ref="J32:K32"/>
    <mergeCell ref="N32:O32"/>
    <mergeCell ref="P32:R32"/>
    <mergeCell ref="H33:I33"/>
    <mergeCell ref="J33:K33"/>
    <mergeCell ref="N33:O33"/>
    <mergeCell ref="P33:R33"/>
    <mergeCell ref="D23:F23"/>
    <mergeCell ref="G23:M23"/>
    <mergeCell ref="N23:S23"/>
    <mergeCell ref="T23:X23"/>
    <mergeCell ref="B25:X25"/>
    <mergeCell ref="D24:X24"/>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AP22:AQ22"/>
    <mergeCell ref="B21:X21"/>
    <mergeCell ref="AD21:AH21"/>
    <mergeCell ref="AI21:AK21"/>
    <mergeCell ref="AL21:AO21"/>
    <mergeCell ref="AP21:AQ21"/>
    <mergeCell ref="B22:C22"/>
    <mergeCell ref="G22:I22"/>
    <mergeCell ref="K22:M22"/>
    <mergeCell ref="O22:P22"/>
    <mergeCell ref="Q22:S22"/>
    <mergeCell ref="AP19:AQ19"/>
    <mergeCell ref="B20:L20"/>
    <mergeCell ref="M20:X20"/>
    <mergeCell ref="AD20:AH20"/>
    <mergeCell ref="AI20:AK20"/>
    <mergeCell ref="AL20:AO20"/>
    <mergeCell ref="AP20:AQ20"/>
    <mergeCell ref="AD18:AH18"/>
    <mergeCell ref="AL18:AO18"/>
    <mergeCell ref="AP18:AQ18"/>
    <mergeCell ref="B19:L19"/>
    <mergeCell ref="M19:X19"/>
    <mergeCell ref="AB19:AC22"/>
    <mergeCell ref="AD19:AH19"/>
    <mergeCell ref="AI19:AK19"/>
    <mergeCell ref="AL19:AO19"/>
    <mergeCell ref="C18:D18"/>
    <mergeCell ref="E18:F18"/>
    <mergeCell ref="G18:L18"/>
    <mergeCell ref="M18:Q18"/>
    <mergeCell ref="R18:U18"/>
    <mergeCell ref="V18:X18"/>
    <mergeCell ref="AI22:AK22"/>
    <mergeCell ref="AL22:AO22"/>
    <mergeCell ref="B15:X15"/>
    <mergeCell ref="AB15:AC18"/>
    <mergeCell ref="AD15:AH15"/>
    <mergeCell ref="AL15:AO15"/>
    <mergeCell ref="AP15:AQ15"/>
    <mergeCell ref="B16:B17"/>
    <mergeCell ref="C16:D17"/>
    <mergeCell ref="AP16:AQ16"/>
    <mergeCell ref="M17:Q17"/>
    <mergeCell ref="R17:U17"/>
    <mergeCell ref="V17:X17"/>
    <mergeCell ref="AD17:AH17"/>
    <mergeCell ref="AL17:AO17"/>
    <mergeCell ref="AP17:AQ17"/>
    <mergeCell ref="E16:F17"/>
    <mergeCell ref="G16:L17"/>
    <mergeCell ref="M16:X16"/>
    <mergeCell ref="AD16:AH16"/>
    <mergeCell ref="AL16:AO16"/>
    <mergeCell ref="AI15:AK18"/>
    <mergeCell ref="AP11:AQ11"/>
    <mergeCell ref="B12:F13"/>
    <mergeCell ref="G12:J13"/>
    <mergeCell ref="K12:N13"/>
    <mergeCell ref="O12:X12"/>
    <mergeCell ref="AD12:AH12"/>
    <mergeCell ref="AP12:AQ12"/>
    <mergeCell ref="O13:R13"/>
    <mergeCell ref="S13:U13"/>
    <mergeCell ref="V13:X13"/>
    <mergeCell ref="AD13:AH13"/>
    <mergeCell ref="AP13:AQ13"/>
    <mergeCell ref="AI11:AK14"/>
    <mergeCell ref="AL11:AO14"/>
    <mergeCell ref="AP14:AQ14"/>
    <mergeCell ref="AP7:AQ7"/>
    <mergeCell ref="AD8:AH8"/>
    <mergeCell ref="AP8:AQ8"/>
    <mergeCell ref="B9:X9"/>
    <mergeCell ref="AD9:AH9"/>
    <mergeCell ref="AP9:AQ9"/>
    <mergeCell ref="B7:F8"/>
    <mergeCell ref="G7:X8"/>
    <mergeCell ref="AB7:AC10"/>
    <mergeCell ref="AD7:AH7"/>
    <mergeCell ref="B10:X10"/>
    <mergeCell ref="AD10:AH10"/>
    <mergeCell ref="AP10:AQ10"/>
    <mergeCell ref="AI7:AK10"/>
    <mergeCell ref="AL7:AO10"/>
    <mergeCell ref="AI5:AK6"/>
    <mergeCell ref="AL5:AO6"/>
    <mergeCell ref="AP5:AQ6"/>
    <mergeCell ref="B6:X6"/>
    <mergeCell ref="B1:T1"/>
    <mergeCell ref="U1:X4"/>
    <mergeCell ref="B2:T4"/>
    <mergeCell ref="C5:D5"/>
    <mergeCell ref="E5:G5"/>
    <mergeCell ref="H5:J5"/>
    <mergeCell ref="K5:N5"/>
    <mergeCell ref="O5:R5"/>
    <mergeCell ref="S5:V5"/>
    <mergeCell ref="AB3:AR4"/>
    <mergeCell ref="AR5:AR6"/>
    <mergeCell ref="AB1:AR1"/>
    <mergeCell ref="C27:C29"/>
    <mergeCell ref="D27:D29"/>
    <mergeCell ref="C30:C32"/>
    <mergeCell ref="D30:D32"/>
    <mergeCell ref="C33:C35"/>
    <mergeCell ref="D33:D35"/>
    <mergeCell ref="W5:X5"/>
    <mergeCell ref="AB5:AC6"/>
    <mergeCell ref="AD5:AH6"/>
    <mergeCell ref="B11:X11"/>
    <mergeCell ref="AB11:AC14"/>
    <mergeCell ref="AD11:AH11"/>
    <mergeCell ref="B14:F14"/>
    <mergeCell ref="G14:J14"/>
    <mergeCell ref="K14:N14"/>
    <mergeCell ref="O14:R14"/>
    <mergeCell ref="S14:U14"/>
    <mergeCell ref="V14:X14"/>
    <mergeCell ref="AD14:AH14"/>
    <mergeCell ref="T22:U22"/>
    <mergeCell ref="V22:W22"/>
    <mergeCell ref="AD22:AH22"/>
    <mergeCell ref="B24:C24"/>
    <mergeCell ref="B23:C23"/>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Hoja1!$A$3:$A$24</xm:f>
          </x14:formula1>
          <xm:sqref>G7:X8</xm:sqref>
        </x14:dataValidation>
        <x14:dataValidation type="list" allowBlank="1" showInputMessage="1" showErrorMessage="1">
          <x14:formula1>
            <xm:f>Hoja1!$F$3:$F$8</xm:f>
          </x14:formula1>
          <xm:sqref>C18:D18</xm:sqref>
        </x14:dataValidation>
        <x14:dataValidation type="list" allowBlank="1" showInputMessage="1" showErrorMessage="1">
          <x14:formula1>
            <xm:f>Hoja1!$D$3:$D$13</xm:f>
          </x14:formula1>
          <xm:sqref>G14:J14</xm:sqref>
        </x14:dataValidation>
      </x14:dataValidations>
    </ext>
  </extLst>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7">
    <tabColor rgb="FF00B050"/>
    <pageSetUpPr fitToPage="1"/>
  </sheetPr>
  <dimension ref="B1:AR50"/>
  <sheetViews>
    <sheetView zoomScale="80" zoomScaleNormal="80" zoomScaleSheetLayoutView="100" workbookViewId="0">
      <selection activeCell="H5" sqref="H5:J5"/>
    </sheetView>
  </sheetViews>
  <sheetFormatPr baseColWidth="10" defaultColWidth="4.625" defaultRowHeight="13.5" customHeight="1"/>
  <cols>
    <col min="1" max="1" width="1" style="137" customWidth="1"/>
    <col min="2" max="2" width="9.875" style="137" customWidth="1"/>
    <col min="3" max="3" width="8.5" style="137" customWidth="1"/>
    <col min="4" max="4" width="8.25" style="137" customWidth="1"/>
    <col min="5" max="5" width="8.125" style="137" customWidth="1"/>
    <col min="6" max="6" width="6.625" style="137" customWidth="1"/>
    <col min="7" max="7" width="3.5" style="137" customWidth="1"/>
    <col min="8" max="8" width="2.375" style="137" customWidth="1"/>
    <col min="9" max="9" width="2" style="137" customWidth="1"/>
    <col min="10" max="10" width="7.25" style="137" customWidth="1"/>
    <col min="11" max="11" width="1.75" style="137" customWidth="1"/>
    <col min="12" max="12" width="2.125" style="137" customWidth="1"/>
    <col min="13" max="13" width="2.375" style="137" customWidth="1"/>
    <col min="14" max="14" width="6.125" style="137" customWidth="1"/>
    <col min="15" max="15" width="4.5" style="137" customWidth="1"/>
    <col min="16" max="16" width="2" style="137" customWidth="1"/>
    <col min="17" max="17" width="1.5" style="137" customWidth="1"/>
    <col min="18" max="18" width="3.75" style="137" customWidth="1"/>
    <col min="19" max="19" width="5.375" style="137" customWidth="1"/>
    <col min="20" max="20" width="3.875" style="137" customWidth="1"/>
    <col min="21" max="21" width="4.375" style="137" customWidth="1"/>
    <col min="22" max="22" width="5.875" style="137" customWidth="1"/>
    <col min="23" max="23" width="5.75" style="137" customWidth="1"/>
    <col min="24" max="24" width="6.25" style="137" customWidth="1"/>
    <col min="25" max="25" width="1.375" style="75" customWidth="1"/>
    <col min="26" max="26" width="3.25" style="76" customWidth="1"/>
    <col min="27" max="27" width="3.75" style="76" customWidth="1"/>
    <col min="28" max="43" width="4.625" style="76"/>
    <col min="44" max="44" width="9.375" style="137" customWidth="1"/>
    <col min="45" max="16384" width="4.625" style="137"/>
  </cols>
  <sheetData>
    <row r="1" spans="2:44" ht="20.25" customHeight="1">
      <c r="B1" s="459" t="s">
        <v>72</v>
      </c>
      <c r="C1" s="460"/>
      <c r="D1" s="460"/>
      <c r="E1" s="460"/>
      <c r="F1" s="460"/>
      <c r="G1" s="460"/>
      <c r="H1" s="460"/>
      <c r="I1" s="460"/>
      <c r="J1" s="460"/>
      <c r="K1" s="460"/>
      <c r="L1" s="460"/>
      <c r="M1" s="460"/>
      <c r="N1" s="460"/>
      <c r="O1" s="460"/>
      <c r="P1" s="460"/>
      <c r="Q1" s="460"/>
      <c r="R1" s="460"/>
      <c r="S1" s="460"/>
      <c r="T1" s="461"/>
      <c r="U1" s="462"/>
      <c r="V1" s="463"/>
      <c r="W1" s="463"/>
      <c r="X1" s="464"/>
      <c r="AB1" s="383" t="s">
        <v>374</v>
      </c>
      <c r="AC1" s="383"/>
      <c r="AD1" s="383"/>
      <c r="AE1" s="383"/>
      <c r="AF1" s="383"/>
      <c r="AG1" s="383"/>
      <c r="AH1" s="383"/>
      <c r="AI1" s="383"/>
      <c r="AJ1" s="383"/>
      <c r="AK1" s="383"/>
      <c r="AL1" s="383"/>
      <c r="AM1" s="383"/>
      <c r="AN1" s="383"/>
      <c r="AO1" s="383"/>
      <c r="AP1" s="383"/>
      <c r="AQ1" s="383"/>
      <c r="AR1" s="383"/>
    </row>
    <row r="2" spans="2:44" ht="13.5" customHeight="1">
      <c r="B2" s="471" t="s">
        <v>75</v>
      </c>
      <c r="C2" s="472"/>
      <c r="D2" s="472"/>
      <c r="E2" s="472"/>
      <c r="F2" s="472"/>
      <c r="G2" s="472"/>
      <c r="H2" s="472"/>
      <c r="I2" s="472"/>
      <c r="J2" s="472"/>
      <c r="K2" s="472"/>
      <c r="L2" s="472"/>
      <c r="M2" s="472"/>
      <c r="N2" s="472"/>
      <c r="O2" s="472"/>
      <c r="P2" s="472"/>
      <c r="Q2" s="472"/>
      <c r="R2" s="472"/>
      <c r="S2" s="472"/>
      <c r="T2" s="473"/>
      <c r="U2" s="465"/>
      <c r="V2" s="466"/>
      <c r="W2" s="466"/>
      <c r="X2" s="467"/>
    </row>
    <row r="3" spans="2:44" ht="13.5" customHeight="1">
      <c r="B3" s="474"/>
      <c r="C3" s="475"/>
      <c r="D3" s="475"/>
      <c r="E3" s="475"/>
      <c r="F3" s="475"/>
      <c r="G3" s="475"/>
      <c r="H3" s="475"/>
      <c r="I3" s="475"/>
      <c r="J3" s="475"/>
      <c r="K3" s="475"/>
      <c r="L3" s="475"/>
      <c r="M3" s="475"/>
      <c r="N3" s="475"/>
      <c r="O3" s="475"/>
      <c r="P3" s="475"/>
      <c r="Q3" s="475"/>
      <c r="R3" s="475"/>
      <c r="S3" s="475"/>
      <c r="T3" s="476"/>
      <c r="U3" s="465"/>
      <c r="V3" s="466"/>
      <c r="W3" s="466"/>
      <c r="X3" s="467"/>
      <c r="AB3" s="372" t="s">
        <v>194</v>
      </c>
      <c r="AC3" s="372"/>
      <c r="AD3" s="372"/>
      <c r="AE3" s="372"/>
      <c r="AF3" s="372"/>
      <c r="AG3" s="372"/>
      <c r="AH3" s="372"/>
      <c r="AI3" s="372"/>
      <c r="AJ3" s="372"/>
      <c r="AK3" s="372"/>
      <c r="AL3" s="372"/>
      <c r="AM3" s="372"/>
      <c r="AN3" s="372"/>
      <c r="AO3" s="372"/>
      <c r="AP3" s="372"/>
      <c r="AQ3" s="372"/>
      <c r="AR3" s="372"/>
    </row>
    <row r="4" spans="2:44" ht="13.5" customHeight="1">
      <c r="B4" s="477"/>
      <c r="C4" s="478"/>
      <c r="D4" s="478"/>
      <c r="E4" s="478"/>
      <c r="F4" s="478"/>
      <c r="G4" s="478"/>
      <c r="H4" s="478"/>
      <c r="I4" s="478"/>
      <c r="J4" s="478"/>
      <c r="K4" s="478"/>
      <c r="L4" s="478"/>
      <c r="M4" s="478"/>
      <c r="N4" s="478"/>
      <c r="O4" s="478"/>
      <c r="P4" s="478"/>
      <c r="Q4" s="478"/>
      <c r="R4" s="478"/>
      <c r="S4" s="478"/>
      <c r="T4" s="479"/>
      <c r="U4" s="468"/>
      <c r="V4" s="469"/>
      <c r="W4" s="469"/>
      <c r="X4" s="470"/>
      <c r="AB4" s="372"/>
      <c r="AC4" s="372"/>
      <c r="AD4" s="372"/>
      <c r="AE4" s="372"/>
      <c r="AF4" s="372"/>
      <c r="AG4" s="372"/>
      <c r="AH4" s="372"/>
      <c r="AI4" s="372"/>
      <c r="AJ4" s="372"/>
      <c r="AK4" s="372"/>
      <c r="AL4" s="372"/>
      <c r="AM4" s="372"/>
      <c r="AN4" s="372"/>
      <c r="AO4" s="372"/>
      <c r="AP4" s="372"/>
      <c r="AQ4" s="372"/>
      <c r="AR4" s="372"/>
    </row>
    <row r="5" spans="2:44" s="41" customFormat="1" ht="14.25" customHeight="1">
      <c r="B5" s="135" t="s">
        <v>0</v>
      </c>
      <c r="C5" s="336" t="s">
        <v>126</v>
      </c>
      <c r="D5" s="336"/>
      <c r="E5" s="337" t="s">
        <v>1</v>
      </c>
      <c r="F5" s="337"/>
      <c r="G5" s="337"/>
      <c r="H5" s="336" t="s">
        <v>441</v>
      </c>
      <c r="I5" s="336"/>
      <c r="J5" s="336"/>
      <c r="K5" s="337" t="s">
        <v>2</v>
      </c>
      <c r="L5" s="337"/>
      <c r="M5" s="337"/>
      <c r="N5" s="337"/>
      <c r="O5" s="336" t="s">
        <v>442</v>
      </c>
      <c r="P5" s="336"/>
      <c r="Q5" s="336"/>
      <c r="R5" s="336"/>
      <c r="S5" s="339" t="s">
        <v>3</v>
      </c>
      <c r="T5" s="340"/>
      <c r="U5" s="340"/>
      <c r="V5" s="341"/>
      <c r="W5" s="342" t="s">
        <v>120</v>
      </c>
      <c r="X5" s="343"/>
      <c r="Y5" s="47"/>
      <c r="Z5" s="48"/>
      <c r="AA5" s="48"/>
      <c r="AB5" s="380" t="s">
        <v>143</v>
      </c>
      <c r="AC5" s="380"/>
      <c r="AD5" s="380" t="s">
        <v>144</v>
      </c>
      <c r="AE5" s="380"/>
      <c r="AF5" s="380"/>
      <c r="AG5" s="380"/>
      <c r="AH5" s="380"/>
      <c r="AI5" s="380" t="s">
        <v>145</v>
      </c>
      <c r="AJ5" s="380"/>
      <c r="AK5" s="380"/>
      <c r="AL5" s="380" t="s">
        <v>146</v>
      </c>
      <c r="AM5" s="380"/>
      <c r="AN5" s="380"/>
      <c r="AO5" s="380"/>
      <c r="AP5" s="372" t="s">
        <v>149</v>
      </c>
      <c r="AQ5" s="372"/>
      <c r="AR5" s="373" t="s">
        <v>150</v>
      </c>
    </row>
    <row r="6" spans="2:44" ht="9" customHeight="1">
      <c r="B6" s="484"/>
      <c r="C6" s="484"/>
      <c r="D6" s="484"/>
      <c r="E6" s="484"/>
      <c r="F6" s="484"/>
      <c r="G6" s="484"/>
      <c r="H6" s="484"/>
      <c r="I6" s="484"/>
      <c r="J6" s="484"/>
      <c r="K6" s="484"/>
      <c r="L6" s="484"/>
      <c r="M6" s="484"/>
      <c r="N6" s="484"/>
      <c r="O6" s="484"/>
      <c r="P6" s="484"/>
      <c r="Q6" s="484"/>
      <c r="R6" s="484"/>
      <c r="S6" s="484"/>
      <c r="T6" s="484"/>
      <c r="U6" s="484"/>
      <c r="V6" s="484"/>
      <c r="W6" s="484"/>
      <c r="X6" s="484"/>
      <c r="AB6" s="380"/>
      <c r="AC6" s="380"/>
      <c r="AD6" s="380"/>
      <c r="AE6" s="380"/>
      <c r="AF6" s="380"/>
      <c r="AG6" s="380"/>
      <c r="AH6" s="380"/>
      <c r="AI6" s="380"/>
      <c r="AJ6" s="380"/>
      <c r="AK6" s="380"/>
      <c r="AL6" s="380"/>
      <c r="AM6" s="380"/>
      <c r="AN6" s="380"/>
      <c r="AO6" s="380"/>
      <c r="AP6" s="372"/>
      <c r="AQ6" s="372"/>
      <c r="AR6" s="373"/>
    </row>
    <row r="7" spans="2:44" ht="14.25" customHeight="1">
      <c r="B7" s="485" t="s">
        <v>76</v>
      </c>
      <c r="C7" s="486"/>
      <c r="D7" s="486"/>
      <c r="E7" s="486"/>
      <c r="F7" s="487"/>
      <c r="G7" s="491" t="s">
        <v>77</v>
      </c>
      <c r="H7" s="492"/>
      <c r="I7" s="492"/>
      <c r="J7" s="492"/>
      <c r="K7" s="492"/>
      <c r="L7" s="492"/>
      <c r="M7" s="492"/>
      <c r="N7" s="492"/>
      <c r="O7" s="492"/>
      <c r="P7" s="492"/>
      <c r="Q7" s="492"/>
      <c r="R7" s="492"/>
      <c r="S7" s="492"/>
      <c r="T7" s="492"/>
      <c r="U7" s="492"/>
      <c r="V7" s="492"/>
      <c r="W7" s="492"/>
      <c r="X7" s="493"/>
      <c r="AB7" s="497">
        <v>2019</v>
      </c>
      <c r="AC7" s="497"/>
      <c r="AD7" s="480" t="s">
        <v>127</v>
      </c>
      <c r="AE7" s="480"/>
      <c r="AF7" s="480"/>
      <c r="AG7" s="480"/>
      <c r="AH7" s="480"/>
      <c r="AI7" s="378">
        <v>5</v>
      </c>
      <c r="AJ7" s="378"/>
      <c r="AK7" s="378"/>
      <c r="AL7" s="378">
        <v>5</v>
      </c>
      <c r="AM7" s="378"/>
      <c r="AN7" s="378"/>
      <c r="AO7" s="378"/>
      <c r="AP7" s="379">
        <f t="shared" ref="AP7:AP10" si="0">AL7/AI7</f>
        <v>1</v>
      </c>
      <c r="AQ7" s="379"/>
      <c r="AR7" s="384">
        <f>SUM(AP7:AQ10)/4</f>
        <v>1</v>
      </c>
    </row>
    <row r="8" spans="2:44" ht="14.25" customHeight="1">
      <c r="B8" s="488"/>
      <c r="C8" s="489"/>
      <c r="D8" s="489"/>
      <c r="E8" s="489"/>
      <c r="F8" s="490"/>
      <c r="G8" s="494"/>
      <c r="H8" s="495"/>
      <c r="I8" s="495"/>
      <c r="J8" s="495"/>
      <c r="K8" s="495"/>
      <c r="L8" s="495"/>
      <c r="M8" s="495"/>
      <c r="N8" s="495"/>
      <c r="O8" s="495"/>
      <c r="P8" s="495"/>
      <c r="Q8" s="495"/>
      <c r="R8" s="495"/>
      <c r="S8" s="495"/>
      <c r="T8" s="495"/>
      <c r="U8" s="495"/>
      <c r="V8" s="495"/>
      <c r="W8" s="495"/>
      <c r="X8" s="496"/>
      <c r="AB8" s="497"/>
      <c r="AC8" s="497"/>
      <c r="AD8" s="480" t="s">
        <v>128</v>
      </c>
      <c r="AE8" s="480"/>
      <c r="AF8" s="480"/>
      <c r="AG8" s="480"/>
      <c r="AH8" s="480"/>
      <c r="AI8" s="378">
        <v>6</v>
      </c>
      <c r="AJ8" s="378"/>
      <c r="AK8" s="378"/>
      <c r="AL8" s="378">
        <v>6</v>
      </c>
      <c r="AM8" s="378"/>
      <c r="AN8" s="378"/>
      <c r="AO8" s="378"/>
      <c r="AP8" s="379">
        <f t="shared" si="0"/>
        <v>1</v>
      </c>
      <c r="AQ8" s="379"/>
      <c r="AR8" s="384"/>
    </row>
    <row r="9" spans="2:44" ht="19.149999999999999" customHeight="1">
      <c r="B9" s="481" t="s">
        <v>49</v>
      </c>
      <c r="C9" s="482"/>
      <c r="D9" s="482"/>
      <c r="E9" s="482"/>
      <c r="F9" s="482"/>
      <c r="G9" s="482"/>
      <c r="H9" s="482"/>
      <c r="I9" s="482"/>
      <c r="J9" s="482"/>
      <c r="K9" s="482"/>
      <c r="L9" s="482"/>
      <c r="M9" s="482"/>
      <c r="N9" s="482"/>
      <c r="O9" s="482"/>
      <c r="P9" s="482"/>
      <c r="Q9" s="482"/>
      <c r="R9" s="482"/>
      <c r="S9" s="482"/>
      <c r="T9" s="482"/>
      <c r="U9" s="482"/>
      <c r="V9" s="482"/>
      <c r="W9" s="482"/>
      <c r="X9" s="483"/>
      <c r="AB9" s="497"/>
      <c r="AC9" s="497"/>
      <c r="AD9" s="480" t="s">
        <v>129</v>
      </c>
      <c r="AE9" s="480"/>
      <c r="AF9" s="480"/>
      <c r="AG9" s="480"/>
      <c r="AH9" s="480"/>
      <c r="AI9" s="378">
        <v>6</v>
      </c>
      <c r="AJ9" s="378"/>
      <c r="AK9" s="378"/>
      <c r="AL9" s="378">
        <v>6</v>
      </c>
      <c r="AM9" s="378"/>
      <c r="AN9" s="378"/>
      <c r="AO9" s="378"/>
      <c r="AP9" s="379">
        <f t="shared" si="0"/>
        <v>1</v>
      </c>
      <c r="AQ9" s="379"/>
      <c r="AR9" s="384"/>
    </row>
    <row r="10" spans="2:44" ht="15" customHeight="1">
      <c r="B10" s="499" t="s">
        <v>4</v>
      </c>
      <c r="C10" s="500"/>
      <c r="D10" s="500"/>
      <c r="E10" s="500"/>
      <c r="F10" s="500"/>
      <c r="G10" s="500"/>
      <c r="H10" s="500"/>
      <c r="I10" s="500"/>
      <c r="J10" s="500"/>
      <c r="K10" s="500"/>
      <c r="L10" s="500"/>
      <c r="M10" s="500"/>
      <c r="N10" s="500"/>
      <c r="O10" s="500"/>
      <c r="P10" s="500"/>
      <c r="Q10" s="500"/>
      <c r="R10" s="500"/>
      <c r="S10" s="500"/>
      <c r="T10" s="500"/>
      <c r="U10" s="500"/>
      <c r="V10" s="500"/>
      <c r="W10" s="500"/>
      <c r="X10" s="500"/>
      <c r="AB10" s="497"/>
      <c r="AC10" s="497"/>
      <c r="AD10" s="480" t="s">
        <v>130</v>
      </c>
      <c r="AE10" s="480"/>
      <c r="AF10" s="480"/>
      <c r="AG10" s="480"/>
      <c r="AH10" s="480"/>
      <c r="AI10" s="378">
        <v>5</v>
      </c>
      <c r="AJ10" s="378"/>
      <c r="AK10" s="378"/>
      <c r="AL10" s="378">
        <v>5</v>
      </c>
      <c r="AM10" s="378"/>
      <c r="AN10" s="378"/>
      <c r="AO10" s="378"/>
      <c r="AP10" s="379">
        <f t="shared" si="0"/>
        <v>1</v>
      </c>
      <c r="AQ10" s="379"/>
      <c r="AR10" s="384"/>
    </row>
    <row r="11" spans="2:44" ht="38.25" customHeight="1">
      <c r="B11" s="501" t="s">
        <v>358</v>
      </c>
      <c r="C11" s="501"/>
      <c r="D11" s="501"/>
      <c r="E11" s="501"/>
      <c r="F11" s="501"/>
      <c r="G11" s="501"/>
      <c r="H11" s="501"/>
      <c r="I11" s="501"/>
      <c r="J11" s="501"/>
      <c r="K11" s="501"/>
      <c r="L11" s="501"/>
      <c r="M11" s="501"/>
      <c r="N11" s="501"/>
      <c r="O11" s="501"/>
      <c r="P11" s="501"/>
      <c r="Q11" s="501"/>
      <c r="R11" s="501"/>
      <c r="S11" s="501"/>
      <c r="T11" s="501"/>
      <c r="U11" s="501"/>
      <c r="V11" s="501"/>
      <c r="W11" s="501"/>
      <c r="X11" s="501"/>
      <c r="AB11" s="502">
        <v>2020</v>
      </c>
      <c r="AC11" s="502"/>
      <c r="AD11" s="503" t="s">
        <v>131</v>
      </c>
      <c r="AE11" s="503"/>
      <c r="AF11" s="503"/>
      <c r="AG11" s="503"/>
      <c r="AH11" s="503"/>
      <c r="AI11" s="381">
        <v>5</v>
      </c>
      <c r="AJ11" s="381"/>
      <c r="AK11" s="381"/>
      <c r="AL11" s="381">
        <v>1</v>
      </c>
      <c r="AM11" s="381"/>
      <c r="AN11" s="381"/>
      <c r="AO11" s="381"/>
      <c r="AP11" s="382">
        <f>AL11/AI11</f>
        <v>0.2</v>
      </c>
      <c r="AQ11" s="382"/>
      <c r="AR11" s="385">
        <f>SUM(AP11:AQ14)/4</f>
        <v>0.55000000000000004</v>
      </c>
    </row>
    <row r="12" spans="2:44" ht="12.75">
      <c r="B12" s="506" t="s">
        <v>56</v>
      </c>
      <c r="C12" s="507"/>
      <c r="D12" s="507"/>
      <c r="E12" s="507"/>
      <c r="F12" s="508"/>
      <c r="G12" s="506" t="s">
        <v>48</v>
      </c>
      <c r="H12" s="507"/>
      <c r="I12" s="507"/>
      <c r="J12" s="508"/>
      <c r="K12" s="506" t="s">
        <v>5</v>
      </c>
      <c r="L12" s="507"/>
      <c r="M12" s="507"/>
      <c r="N12" s="508"/>
      <c r="O12" s="499" t="s">
        <v>6</v>
      </c>
      <c r="P12" s="500"/>
      <c r="Q12" s="500"/>
      <c r="R12" s="500"/>
      <c r="S12" s="500"/>
      <c r="T12" s="500"/>
      <c r="U12" s="500"/>
      <c r="V12" s="500"/>
      <c r="W12" s="500"/>
      <c r="X12" s="512"/>
      <c r="Y12" s="78"/>
      <c r="Z12" s="79"/>
      <c r="AA12" s="79"/>
      <c r="AB12" s="502"/>
      <c r="AC12" s="502"/>
      <c r="AD12" s="503" t="s">
        <v>132</v>
      </c>
      <c r="AE12" s="503"/>
      <c r="AF12" s="503"/>
      <c r="AG12" s="503"/>
      <c r="AH12" s="503"/>
      <c r="AI12" s="381">
        <v>5</v>
      </c>
      <c r="AJ12" s="381"/>
      <c r="AK12" s="381"/>
      <c r="AL12" s="381">
        <v>3</v>
      </c>
      <c r="AM12" s="381"/>
      <c r="AN12" s="381"/>
      <c r="AO12" s="381"/>
      <c r="AP12" s="382">
        <f t="shared" ref="AP12:AP22" si="1">AL12/AI12</f>
        <v>0.6</v>
      </c>
      <c r="AQ12" s="382"/>
      <c r="AR12" s="385"/>
    </row>
    <row r="13" spans="2:44" ht="25.5" customHeight="1">
      <c r="B13" s="509"/>
      <c r="C13" s="510"/>
      <c r="D13" s="510"/>
      <c r="E13" s="510"/>
      <c r="F13" s="511"/>
      <c r="G13" s="509"/>
      <c r="H13" s="510"/>
      <c r="I13" s="510"/>
      <c r="J13" s="511"/>
      <c r="K13" s="509"/>
      <c r="L13" s="510"/>
      <c r="M13" s="510"/>
      <c r="N13" s="511"/>
      <c r="O13" s="499" t="s">
        <v>55</v>
      </c>
      <c r="P13" s="500"/>
      <c r="Q13" s="500"/>
      <c r="R13" s="512"/>
      <c r="S13" s="499" t="s">
        <v>54</v>
      </c>
      <c r="T13" s="500"/>
      <c r="U13" s="512"/>
      <c r="V13" s="499" t="s">
        <v>53</v>
      </c>
      <c r="W13" s="500"/>
      <c r="X13" s="512"/>
      <c r="Y13" s="78"/>
      <c r="Z13" s="79"/>
      <c r="AA13" s="79"/>
      <c r="AB13" s="502"/>
      <c r="AC13" s="502"/>
      <c r="AD13" s="503" t="s">
        <v>133</v>
      </c>
      <c r="AE13" s="503"/>
      <c r="AF13" s="503"/>
      <c r="AG13" s="503"/>
      <c r="AH13" s="503"/>
      <c r="AI13" s="381">
        <v>5</v>
      </c>
      <c r="AJ13" s="381"/>
      <c r="AK13" s="381"/>
      <c r="AL13" s="381">
        <v>4</v>
      </c>
      <c r="AM13" s="381"/>
      <c r="AN13" s="381"/>
      <c r="AO13" s="381"/>
      <c r="AP13" s="382">
        <f t="shared" si="1"/>
        <v>0.8</v>
      </c>
      <c r="AQ13" s="382"/>
      <c r="AR13" s="385"/>
    </row>
    <row r="14" spans="2:44" ht="29.25" customHeight="1">
      <c r="B14" s="513" t="s">
        <v>359</v>
      </c>
      <c r="C14" s="513"/>
      <c r="D14" s="513"/>
      <c r="E14" s="513"/>
      <c r="F14" s="513"/>
      <c r="G14" s="409" t="s">
        <v>100</v>
      </c>
      <c r="H14" s="409"/>
      <c r="I14" s="409"/>
      <c r="J14" s="409"/>
      <c r="K14" s="409">
        <v>0.9</v>
      </c>
      <c r="L14" s="409"/>
      <c r="M14" s="409"/>
      <c r="N14" s="409"/>
      <c r="O14" s="514">
        <v>1</v>
      </c>
      <c r="P14" s="515"/>
      <c r="Q14" s="515"/>
      <c r="R14" s="516"/>
      <c r="S14" s="329">
        <v>44561</v>
      </c>
      <c r="T14" s="330"/>
      <c r="U14" s="331"/>
      <c r="V14" s="332">
        <v>2021</v>
      </c>
      <c r="W14" s="332"/>
      <c r="X14" s="332"/>
      <c r="AB14" s="502"/>
      <c r="AC14" s="502"/>
      <c r="AD14" s="503" t="s">
        <v>134</v>
      </c>
      <c r="AE14" s="503"/>
      <c r="AF14" s="503"/>
      <c r="AG14" s="503"/>
      <c r="AH14" s="503"/>
      <c r="AI14" s="381">
        <v>5</v>
      </c>
      <c r="AJ14" s="381"/>
      <c r="AK14" s="381"/>
      <c r="AL14" s="381">
        <v>3</v>
      </c>
      <c r="AM14" s="381"/>
      <c r="AN14" s="381"/>
      <c r="AO14" s="381"/>
      <c r="AP14" s="382">
        <f t="shared" si="1"/>
        <v>0.6</v>
      </c>
      <c r="AQ14" s="382"/>
      <c r="AR14" s="385"/>
    </row>
    <row r="15" spans="2:44" ht="18" customHeight="1">
      <c r="B15" s="481" t="s">
        <v>7</v>
      </c>
      <c r="C15" s="482"/>
      <c r="D15" s="482"/>
      <c r="E15" s="482"/>
      <c r="F15" s="482"/>
      <c r="G15" s="482"/>
      <c r="H15" s="482"/>
      <c r="I15" s="482"/>
      <c r="J15" s="482"/>
      <c r="K15" s="482"/>
      <c r="L15" s="482"/>
      <c r="M15" s="482"/>
      <c r="N15" s="482"/>
      <c r="O15" s="482"/>
      <c r="P15" s="482"/>
      <c r="Q15" s="482"/>
      <c r="R15" s="482"/>
      <c r="S15" s="482"/>
      <c r="T15" s="482"/>
      <c r="U15" s="482"/>
      <c r="V15" s="482"/>
      <c r="W15" s="482"/>
      <c r="X15" s="483"/>
      <c r="Z15" s="76" t="s">
        <v>51</v>
      </c>
      <c r="AB15" s="497">
        <v>2021</v>
      </c>
      <c r="AC15" s="497"/>
      <c r="AD15" s="480" t="s">
        <v>135</v>
      </c>
      <c r="AE15" s="480"/>
      <c r="AF15" s="480"/>
      <c r="AG15" s="480"/>
      <c r="AH15" s="480"/>
      <c r="AI15" s="378">
        <v>6</v>
      </c>
      <c r="AJ15" s="378"/>
      <c r="AK15" s="378"/>
      <c r="AL15" s="378">
        <v>6</v>
      </c>
      <c r="AM15" s="378"/>
      <c r="AN15" s="378"/>
      <c r="AO15" s="378"/>
      <c r="AP15" s="379">
        <f t="shared" si="1"/>
        <v>1</v>
      </c>
      <c r="AQ15" s="379"/>
      <c r="AR15" s="384" t="e">
        <f t="shared" ref="AR15" si="2">SUM(AP15:AQ18)/4</f>
        <v>#DIV/0!</v>
      </c>
    </row>
    <row r="16" spans="2:44" ht="12.75" customHeight="1">
      <c r="B16" s="517" t="s">
        <v>52</v>
      </c>
      <c r="C16" s="506" t="s">
        <v>8</v>
      </c>
      <c r="D16" s="508"/>
      <c r="E16" s="506" t="s">
        <v>115</v>
      </c>
      <c r="F16" s="508"/>
      <c r="G16" s="506" t="s">
        <v>109</v>
      </c>
      <c r="H16" s="507"/>
      <c r="I16" s="507"/>
      <c r="J16" s="507"/>
      <c r="K16" s="507"/>
      <c r="L16" s="508"/>
      <c r="M16" s="519" t="s">
        <v>116</v>
      </c>
      <c r="N16" s="519"/>
      <c r="O16" s="519"/>
      <c r="P16" s="519"/>
      <c r="Q16" s="519"/>
      <c r="R16" s="519"/>
      <c r="S16" s="519"/>
      <c r="T16" s="519"/>
      <c r="U16" s="519"/>
      <c r="V16" s="519"/>
      <c r="W16" s="519"/>
      <c r="X16" s="519"/>
      <c r="AB16" s="497"/>
      <c r="AC16" s="497"/>
      <c r="AD16" s="480" t="s">
        <v>136</v>
      </c>
      <c r="AE16" s="480"/>
      <c r="AF16" s="480"/>
      <c r="AG16" s="480"/>
      <c r="AH16" s="480"/>
      <c r="AI16" s="378">
        <v>3</v>
      </c>
      <c r="AJ16" s="378"/>
      <c r="AK16" s="378"/>
      <c r="AL16" s="378">
        <v>1</v>
      </c>
      <c r="AM16" s="378"/>
      <c r="AN16" s="378"/>
      <c r="AO16" s="378"/>
      <c r="AP16" s="379">
        <f t="shared" si="1"/>
        <v>0.33333333333333331</v>
      </c>
      <c r="AQ16" s="379"/>
      <c r="AR16" s="384"/>
    </row>
    <row r="17" spans="2:44" ht="12.75" customHeight="1">
      <c r="B17" s="518"/>
      <c r="C17" s="509"/>
      <c r="D17" s="511"/>
      <c r="E17" s="509"/>
      <c r="F17" s="511"/>
      <c r="G17" s="509"/>
      <c r="H17" s="510"/>
      <c r="I17" s="510"/>
      <c r="J17" s="510"/>
      <c r="K17" s="510"/>
      <c r="L17" s="511"/>
      <c r="M17" s="499" t="s">
        <v>121</v>
      </c>
      <c r="N17" s="500"/>
      <c r="O17" s="500"/>
      <c r="P17" s="500"/>
      <c r="Q17" s="512"/>
      <c r="R17" s="499" t="s">
        <v>122</v>
      </c>
      <c r="S17" s="500"/>
      <c r="T17" s="500"/>
      <c r="U17" s="500"/>
      <c r="V17" s="520" t="s">
        <v>117</v>
      </c>
      <c r="W17" s="520"/>
      <c r="X17" s="520"/>
      <c r="AB17" s="497"/>
      <c r="AC17" s="497"/>
      <c r="AD17" s="480" t="s">
        <v>137</v>
      </c>
      <c r="AE17" s="480"/>
      <c r="AF17" s="480"/>
      <c r="AG17" s="480"/>
      <c r="AH17" s="480"/>
      <c r="AI17" s="378">
        <v>0</v>
      </c>
      <c r="AJ17" s="378"/>
      <c r="AK17" s="378"/>
      <c r="AL17" s="378">
        <v>0</v>
      </c>
      <c r="AM17" s="378"/>
      <c r="AN17" s="378"/>
      <c r="AO17" s="378"/>
      <c r="AP17" s="379" t="e">
        <f t="shared" si="1"/>
        <v>#DIV/0!</v>
      </c>
      <c r="AQ17" s="379"/>
      <c r="AR17" s="384"/>
    </row>
    <row r="18" spans="2:44" ht="28.5" customHeight="1">
      <c r="B18" s="142" t="s">
        <v>188</v>
      </c>
      <c r="C18" s="521" t="s">
        <v>112</v>
      </c>
      <c r="D18" s="331"/>
      <c r="E18" s="409">
        <v>0.25</v>
      </c>
      <c r="F18" s="409"/>
      <c r="G18" s="513" t="s">
        <v>360</v>
      </c>
      <c r="H18" s="513"/>
      <c r="I18" s="513"/>
      <c r="J18" s="513"/>
      <c r="K18" s="513"/>
      <c r="L18" s="513"/>
      <c r="M18" s="522" t="s">
        <v>123</v>
      </c>
      <c r="N18" s="522"/>
      <c r="O18" s="522"/>
      <c r="P18" s="522"/>
      <c r="Q18" s="522"/>
      <c r="R18" s="523" t="s">
        <v>124</v>
      </c>
      <c r="S18" s="523"/>
      <c r="T18" s="523"/>
      <c r="U18" s="523"/>
      <c r="V18" s="524" t="s">
        <v>125</v>
      </c>
      <c r="W18" s="524"/>
      <c r="X18" s="524"/>
      <c r="AB18" s="497"/>
      <c r="AC18" s="497"/>
      <c r="AD18" s="480" t="s">
        <v>138</v>
      </c>
      <c r="AE18" s="480"/>
      <c r="AF18" s="480"/>
      <c r="AG18" s="480"/>
      <c r="AH18" s="480"/>
      <c r="AI18" s="378">
        <v>2</v>
      </c>
      <c r="AJ18" s="378"/>
      <c r="AK18" s="378"/>
      <c r="AL18" s="378">
        <v>2</v>
      </c>
      <c r="AM18" s="378"/>
      <c r="AN18" s="378"/>
      <c r="AO18" s="378"/>
      <c r="AP18" s="379">
        <f t="shared" si="1"/>
        <v>1</v>
      </c>
      <c r="AQ18" s="379"/>
      <c r="AR18" s="384"/>
    </row>
    <row r="19" spans="2:44" ht="25.15" customHeight="1">
      <c r="B19" s="499" t="s">
        <v>9</v>
      </c>
      <c r="C19" s="500"/>
      <c r="D19" s="500"/>
      <c r="E19" s="500"/>
      <c r="F19" s="500"/>
      <c r="G19" s="500"/>
      <c r="H19" s="500"/>
      <c r="I19" s="500"/>
      <c r="J19" s="500"/>
      <c r="K19" s="500"/>
      <c r="L19" s="512"/>
      <c r="M19" s="499" t="s">
        <v>10</v>
      </c>
      <c r="N19" s="500"/>
      <c r="O19" s="500"/>
      <c r="P19" s="500"/>
      <c r="Q19" s="500"/>
      <c r="R19" s="500"/>
      <c r="S19" s="500"/>
      <c r="T19" s="500"/>
      <c r="U19" s="500"/>
      <c r="V19" s="500"/>
      <c r="W19" s="500"/>
      <c r="X19" s="512"/>
      <c r="AB19" s="502">
        <v>2022</v>
      </c>
      <c r="AC19" s="502"/>
      <c r="AD19" s="503" t="s">
        <v>139</v>
      </c>
      <c r="AE19" s="503"/>
      <c r="AF19" s="503"/>
      <c r="AG19" s="503"/>
      <c r="AH19" s="503"/>
      <c r="AI19" s="381">
        <v>1</v>
      </c>
      <c r="AJ19" s="381"/>
      <c r="AK19" s="381"/>
      <c r="AL19" s="381">
        <v>1</v>
      </c>
      <c r="AM19" s="381"/>
      <c r="AN19" s="381"/>
      <c r="AO19" s="381"/>
      <c r="AP19" s="382">
        <f t="shared" si="1"/>
        <v>1</v>
      </c>
      <c r="AQ19" s="382"/>
      <c r="AR19" s="385" t="e">
        <f t="shared" ref="AR19" si="3">SUM(AP19:AQ22)/4</f>
        <v>#DIV/0!</v>
      </c>
    </row>
    <row r="20" spans="2:44" ht="45.4" customHeight="1">
      <c r="B20" s="521" t="s">
        <v>361</v>
      </c>
      <c r="C20" s="330"/>
      <c r="D20" s="330"/>
      <c r="E20" s="330"/>
      <c r="F20" s="330"/>
      <c r="G20" s="330"/>
      <c r="H20" s="330"/>
      <c r="I20" s="330"/>
      <c r="J20" s="330"/>
      <c r="K20" s="330"/>
      <c r="L20" s="331"/>
      <c r="M20" s="521"/>
      <c r="N20" s="330"/>
      <c r="O20" s="330"/>
      <c r="P20" s="330"/>
      <c r="Q20" s="330"/>
      <c r="R20" s="330"/>
      <c r="S20" s="330"/>
      <c r="T20" s="330"/>
      <c r="U20" s="330"/>
      <c r="V20" s="330"/>
      <c r="W20" s="330"/>
      <c r="X20" s="331"/>
      <c r="AA20" s="79"/>
      <c r="AB20" s="502"/>
      <c r="AC20" s="502"/>
      <c r="AD20" s="503" t="s">
        <v>140</v>
      </c>
      <c r="AE20" s="503"/>
      <c r="AF20" s="503"/>
      <c r="AG20" s="503"/>
      <c r="AH20" s="503"/>
      <c r="AI20" s="381"/>
      <c r="AJ20" s="381"/>
      <c r="AK20" s="381"/>
      <c r="AL20" s="381"/>
      <c r="AM20" s="381"/>
      <c r="AN20" s="381"/>
      <c r="AO20" s="381"/>
      <c r="AP20" s="382" t="e">
        <f t="shared" si="1"/>
        <v>#DIV/0!</v>
      </c>
      <c r="AQ20" s="382"/>
      <c r="AR20" s="385"/>
    </row>
    <row r="21" spans="2:44" ht="18.95" customHeight="1">
      <c r="B21" s="481" t="s">
        <v>11</v>
      </c>
      <c r="C21" s="482"/>
      <c r="D21" s="482"/>
      <c r="E21" s="482"/>
      <c r="F21" s="482"/>
      <c r="G21" s="482"/>
      <c r="H21" s="482"/>
      <c r="I21" s="482"/>
      <c r="J21" s="482"/>
      <c r="K21" s="482"/>
      <c r="L21" s="482"/>
      <c r="M21" s="482"/>
      <c r="N21" s="482"/>
      <c r="O21" s="482"/>
      <c r="P21" s="482"/>
      <c r="Q21" s="482"/>
      <c r="R21" s="482"/>
      <c r="S21" s="482"/>
      <c r="T21" s="482"/>
      <c r="U21" s="482"/>
      <c r="V21" s="482"/>
      <c r="W21" s="482"/>
      <c r="X21" s="483"/>
      <c r="AB21" s="502"/>
      <c r="AC21" s="502"/>
      <c r="AD21" s="503" t="s">
        <v>141</v>
      </c>
      <c r="AE21" s="503"/>
      <c r="AF21" s="503"/>
      <c r="AG21" s="503"/>
      <c r="AH21" s="503"/>
      <c r="AI21" s="381"/>
      <c r="AJ21" s="381"/>
      <c r="AK21" s="381"/>
      <c r="AL21" s="381"/>
      <c r="AM21" s="381"/>
      <c r="AN21" s="381"/>
      <c r="AO21" s="381"/>
      <c r="AP21" s="382" t="e">
        <f t="shared" si="1"/>
        <v>#DIV/0!</v>
      </c>
      <c r="AQ21" s="382"/>
      <c r="AR21" s="385"/>
    </row>
    <row r="22" spans="2:44" ht="18.95" customHeight="1">
      <c r="B22" s="525" t="s">
        <v>12</v>
      </c>
      <c r="C22" s="525"/>
      <c r="D22" s="145" t="s">
        <v>13</v>
      </c>
      <c r="E22" s="145" t="s">
        <v>14</v>
      </c>
      <c r="F22" s="145" t="s">
        <v>15</v>
      </c>
      <c r="G22" s="526" t="s">
        <v>16</v>
      </c>
      <c r="H22" s="526"/>
      <c r="I22" s="526"/>
      <c r="J22" s="145" t="s">
        <v>17</v>
      </c>
      <c r="K22" s="526" t="s">
        <v>18</v>
      </c>
      <c r="L22" s="526"/>
      <c r="M22" s="526"/>
      <c r="N22" s="145" t="s">
        <v>19</v>
      </c>
      <c r="O22" s="526" t="s">
        <v>20</v>
      </c>
      <c r="P22" s="526"/>
      <c r="Q22" s="526" t="s">
        <v>21</v>
      </c>
      <c r="R22" s="526"/>
      <c r="S22" s="526"/>
      <c r="T22" s="526" t="s">
        <v>22</v>
      </c>
      <c r="U22" s="526"/>
      <c r="V22" s="526" t="s">
        <v>23</v>
      </c>
      <c r="W22" s="526"/>
      <c r="X22" s="145" t="s">
        <v>24</v>
      </c>
      <c r="AB22" s="502"/>
      <c r="AC22" s="502"/>
      <c r="AD22" s="503" t="s">
        <v>142</v>
      </c>
      <c r="AE22" s="503"/>
      <c r="AF22" s="503"/>
      <c r="AG22" s="503"/>
      <c r="AH22" s="503"/>
      <c r="AI22" s="381"/>
      <c r="AJ22" s="381"/>
      <c r="AK22" s="381"/>
      <c r="AL22" s="381"/>
      <c r="AM22" s="381"/>
      <c r="AN22" s="381"/>
      <c r="AO22" s="381"/>
      <c r="AP22" s="382" t="e">
        <f t="shared" si="1"/>
        <v>#DIV/0!</v>
      </c>
      <c r="AQ22" s="382"/>
      <c r="AR22" s="385"/>
    </row>
    <row r="23" spans="2:44" ht="18.95" customHeight="1">
      <c r="B23" s="525" t="s">
        <v>25</v>
      </c>
      <c r="C23" s="525"/>
      <c r="D23" s="368">
        <f>AL15</f>
        <v>6</v>
      </c>
      <c r="E23" s="369"/>
      <c r="F23" s="370"/>
      <c r="G23" s="371">
        <f>AL16</f>
        <v>1</v>
      </c>
      <c r="H23" s="570"/>
      <c r="I23" s="570"/>
      <c r="J23" s="570"/>
      <c r="K23" s="570"/>
      <c r="L23" s="570"/>
      <c r="M23" s="571"/>
      <c r="N23" s="368">
        <f>AL17</f>
        <v>0</v>
      </c>
      <c r="O23" s="369"/>
      <c r="P23" s="369"/>
      <c r="Q23" s="369"/>
      <c r="R23" s="369"/>
      <c r="S23" s="370"/>
      <c r="T23" s="371">
        <f>AL18</f>
        <v>2</v>
      </c>
      <c r="U23" s="286"/>
      <c r="V23" s="286"/>
      <c r="W23" s="286"/>
      <c r="X23" s="260"/>
      <c r="Z23" s="52"/>
      <c r="AA23" s="52"/>
    </row>
    <row r="24" spans="2:44" ht="18.95" customHeight="1">
      <c r="B24" s="525" t="s">
        <v>26</v>
      </c>
      <c r="C24" s="525"/>
      <c r="D24" s="368">
        <f>AI15</f>
        <v>6</v>
      </c>
      <c r="E24" s="369"/>
      <c r="F24" s="370"/>
      <c r="G24" s="371">
        <f>AI16</f>
        <v>3</v>
      </c>
      <c r="H24" s="286"/>
      <c r="I24" s="286"/>
      <c r="J24" s="286"/>
      <c r="K24" s="286"/>
      <c r="L24" s="286"/>
      <c r="M24" s="260"/>
      <c r="N24" s="368">
        <f>AI17</f>
        <v>0</v>
      </c>
      <c r="O24" s="369"/>
      <c r="P24" s="369"/>
      <c r="Q24" s="369"/>
      <c r="R24" s="369"/>
      <c r="S24" s="370"/>
      <c r="T24" s="371">
        <f>AI18</f>
        <v>2</v>
      </c>
      <c r="U24" s="286"/>
      <c r="V24" s="286"/>
      <c r="W24" s="286"/>
      <c r="X24" s="260"/>
      <c r="Y24" s="78"/>
    </row>
    <row r="25" spans="2:44" ht="19.7" customHeight="1">
      <c r="B25" s="481" t="s">
        <v>47</v>
      </c>
      <c r="C25" s="482"/>
      <c r="D25" s="482"/>
      <c r="E25" s="482"/>
      <c r="F25" s="482"/>
      <c r="G25" s="482"/>
      <c r="H25" s="482"/>
      <c r="I25" s="482"/>
      <c r="J25" s="482"/>
      <c r="K25" s="482"/>
      <c r="L25" s="482"/>
      <c r="M25" s="482"/>
      <c r="N25" s="482"/>
      <c r="O25" s="482"/>
      <c r="P25" s="482"/>
      <c r="Q25" s="482"/>
      <c r="R25" s="482"/>
      <c r="S25" s="482"/>
      <c r="T25" s="482"/>
      <c r="U25" s="482"/>
      <c r="V25" s="482"/>
      <c r="W25" s="482"/>
      <c r="X25" s="483"/>
    </row>
    <row r="26" spans="2:44" ht="25.5">
      <c r="B26" s="145" t="s">
        <v>27</v>
      </c>
      <c r="C26" s="145" t="s">
        <v>28</v>
      </c>
      <c r="D26" s="145" t="s">
        <v>29</v>
      </c>
      <c r="E26" s="145" t="s">
        <v>30</v>
      </c>
      <c r="F26" s="139"/>
      <c r="G26" s="139"/>
      <c r="H26" s="527"/>
      <c r="I26" s="527"/>
      <c r="J26" s="527"/>
      <c r="K26" s="527"/>
      <c r="L26" s="527"/>
      <c r="M26" s="527"/>
      <c r="N26" s="527"/>
      <c r="O26" s="527"/>
      <c r="P26" s="527"/>
      <c r="Q26" s="527"/>
      <c r="R26" s="527"/>
      <c r="S26" s="529"/>
      <c r="T26" s="529"/>
      <c r="U26" s="529"/>
      <c r="V26" s="529"/>
      <c r="W26" s="529"/>
      <c r="X26" s="530"/>
    </row>
    <row r="27" spans="2:44" ht="17.649999999999999" customHeight="1">
      <c r="B27" s="146" t="s">
        <v>31</v>
      </c>
      <c r="C27" s="365">
        <f>IF(ISERROR($D$23/$D$24),0,$D$23/$D$24)</f>
        <v>1</v>
      </c>
      <c r="D27" s="365">
        <f>$E$18</f>
        <v>0.25</v>
      </c>
      <c r="E27" s="136">
        <f>$O$14</f>
        <v>1</v>
      </c>
      <c r="H27" s="528"/>
      <c r="I27" s="528"/>
      <c r="J27" s="531"/>
      <c r="K27" s="531"/>
      <c r="L27" s="85"/>
      <c r="M27" s="85"/>
      <c r="N27" s="528"/>
      <c r="O27" s="528"/>
      <c r="P27" s="528"/>
      <c r="Q27" s="528"/>
      <c r="R27" s="528"/>
      <c r="S27" s="542"/>
      <c r="T27" s="542"/>
      <c r="U27" s="542"/>
      <c r="V27" s="542"/>
      <c r="W27" s="542"/>
      <c r="X27" s="543"/>
    </row>
    <row r="28" spans="2:44" ht="17.649999999999999" customHeight="1">
      <c r="B28" s="146" t="s">
        <v>32</v>
      </c>
      <c r="C28" s="366"/>
      <c r="D28" s="366"/>
      <c r="E28" s="136">
        <f t="shared" ref="E28:E37" si="4">$O$14</f>
        <v>1</v>
      </c>
      <c r="H28" s="531"/>
      <c r="I28" s="531"/>
      <c r="J28" s="531"/>
      <c r="K28" s="531"/>
      <c r="L28" s="12"/>
      <c r="M28" s="85"/>
      <c r="N28" s="531"/>
      <c r="O28" s="531"/>
      <c r="P28" s="531"/>
      <c r="Q28" s="531"/>
      <c r="R28" s="531"/>
      <c r="S28" s="542"/>
      <c r="T28" s="542"/>
      <c r="U28" s="542"/>
      <c r="V28" s="542"/>
      <c r="W28" s="542"/>
      <c r="X28" s="543"/>
    </row>
    <row r="29" spans="2:44" ht="17.649999999999999" customHeight="1">
      <c r="B29" s="146" t="s">
        <v>33</v>
      </c>
      <c r="C29" s="367"/>
      <c r="D29" s="367"/>
      <c r="E29" s="136">
        <f t="shared" si="4"/>
        <v>1</v>
      </c>
      <c r="H29" s="531"/>
      <c r="I29" s="531"/>
      <c r="J29" s="531"/>
      <c r="K29" s="531"/>
      <c r="L29" s="12"/>
      <c r="M29" s="85"/>
      <c r="N29" s="531"/>
      <c r="O29" s="531"/>
      <c r="P29" s="531"/>
      <c r="Q29" s="531"/>
      <c r="R29" s="531"/>
      <c r="S29" s="542"/>
      <c r="T29" s="542"/>
      <c r="U29" s="542"/>
      <c r="V29" s="542"/>
      <c r="W29" s="542"/>
      <c r="X29" s="543"/>
    </row>
    <row r="30" spans="2:44" ht="17.649999999999999" customHeight="1">
      <c r="B30" s="146" t="s">
        <v>34</v>
      </c>
      <c r="C30" s="365">
        <f>IF(ISERROR($G$23/$G$24),0,$G$23/$G$24)</f>
        <v>0.33333333333333331</v>
      </c>
      <c r="D30" s="365">
        <f t="shared" ref="D30:D36" si="5">$E$18</f>
        <v>0.25</v>
      </c>
      <c r="E30" s="136">
        <f t="shared" si="4"/>
        <v>1</v>
      </c>
      <c r="H30" s="531"/>
      <c r="I30" s="531"/>
      <c r="J30" s="531"/>
      <c r="K30" s="531"/>
      <c r="L30" s="12"/>
      <c r="M30" s="85"/>
      <c r="N30" s="531"/>
      <c r="O30" s="531"/>
      <c r="P30" s="531"/>
      <c r="Q30" s="531"/>
      <c r="R30" s="531"/>
      <c r="S30" s="542"/>
      <c r="T30" s="542"/>
      <c r="U30" s="542"/>
      <c r="V30" s="542"/>
      <c r="W30" s="542"/>
      <c r="X30" s="543"/>
    </row>
    <row r="31" spans="2:44" ht="17.649999999999999" customHeight="1">
      <c r="B31" s="146" t="s">
        <v>35</v>
      </c>
      <c r="C31" s="366"/>
      <c r="D31" s="366"/>
      <c r="E31" s="136">
        <f t="shared" si="4"/>
        <v>1</v>
      </c>
      <c r="H31" s="531"/>
      <c r="I31" s="531"/>
      <c r="J31" s="531"/>
      <c r="K31" s="531"/>
      <c r="L31" s="12"/>
      <c r="M31" s="85"/>
      <c r="N31" s="531"/>
      <c r="O31" s="531"/>
      <c r="P31" s="531"/>
      <c r="Q31" s="531"/>
      <c r="R31" s="531"/>
      <c r="S31" s="542"/>
      <c r="T31" s="542"/>
      <c r="U31" s="542"/>
      <c r="V31" s="542"/>
      <c r="W31" s="542"/>
      <c r="X31" s="543"/>
    </row>
    <row r="32" spans="2:44" ht="17.649999999999999" customHeight="1">
      <c r="B32" s="146" t="s">
        <v>36</v>
      </c>
      <c r="C32" s="367"/>
      <c r="D32" s="367"/>
      <c r="E32" s="136">
        <f t="shared" si="4"/>
        <v>1</v>
      </c>
      <c r="H32" s="531"/>
      <c r="I32" s="531"/>
      <c r="J32" s="531"/>
      <c r="K32" s="531"/>
      <c r="L32" s="12"/>
      <c r="M32" s="85"/>
      <c r="N32" s="531"/>
      <c r="O32" s="531"/>
      <c r="P32" s="531"/>
      <c r="Q32" s="531"/>
      <c r="R32" s="531"/>
      <c r="S32" s="542"/>
      <c r="T32" s="542"/>
      <c r="U32" s="542"/>
      <c r="V32" s="542"/>
      <c r="W32" s="542"/>
      <c r="X32" s="543"/>
    </row>
    <row r="33" spans="2:27" ht="17.649999999999999" customHeight="1">
      <c r="B33" s="146" t="s">
        <v>37</v>
      </c>
      <c r="C33" s="365">
        <f>IF(ISERROR($N$23/$N$24),0,$N$23/$N$24)</f>
        <v>0</v>
      </c>
      <c r="D33" s="365">
        <f t="shared" si="5"/>
        <v>0.25</v>
      </c>
      <c r="E33" s="136">
        <f t="shared" si="4"/>
        <v>1</v>
      </c>
      <c r="H33" s="531"/>
      <c r="I33" s="531"/>
      <c r="J33" s="531"/>
      <c r="K33" s="531"/>
      <c r="L33" s="12"/>
      <c r="M33" s="85"/>
      <c r="N33" s="531"/>
      <c r="O33" s="531"/>
      <c r="P33" s="531"/>
      <c r="Q33" s="531"/>
      <c r="R33" s="531"/>
      <c r="S33" s="542"/>
      <c r="T33" s="542"/>
      <c r="U33" s="542"/>
      <c r="V33" s="542"/>
      <c r="W33" s="542"/>
      <c r="X33" s="543"/>
    </row>
    <row r="34" spans="2:27" ht="17.649999999999999" customHeight="1">
      <c r="B34" s="146" t="s">
        <v>38</v>
      </c>
      <c r="C34" s="366"/>
      <c r="D34" s="366"/>
      <c r="E34" s="136">
        <f t="shared" si="4"/>
        <v>1</v>
      </c>
      <c r="H34" s="531"/>
      <c r="I34" s="531"/>
      <c r="J34" s="531"/>
      <c r="K34" s="531"/>
      <c r="L34" s="12"/>
      <c r="M34" s="85"/>
      <c r="N34" s="531"/>
      <c r="O34" s="531"/>
      <c r="P34" s="531"/>
      <c r="Q34" s="531"/>
      <c r="R34" s="531"/>
      <c r="S34" s="542"/>
      <c r="T34" s="542"/>
      <c r="U34" s="542"/>
      <c r="V34" s="542"/>
      <c r="W34" s="542"/>
      <c r="X34" s="543"/>
    </row>
    <row r="35" spans="2:27" ht="17.649999999999999" customHeight="1">
      <c r="B35" s="146" t="s">
        <v>39</v>
      </c>
      <c r="C35" s="367"/>
      <c r="D35" s="367"/>
      <c r="E35" s="136">
        <f t="shared" si="4"/>
        <v>1</v>
      </c>
      <c r="H35" s="531"/>
      <c r="I35" s="531"/>
      <c r="J35" s="531"/>
      <c r="K35" s="531"/>
      <c r="L35" s="12"/>
      <c r="M35" s="85"/>
      <c r="N35" s="531"/>
      <c r="O35" s="531"/>
      <c r="P35" s="531"/>
      <c r="Q35" s="531"/>
      <c r="R35" s="531"/>
      <c r="S35" s="542"/>
      <c r="T35" s="542"/>
      <c r="U35" s="542"/>
      <c r="V35" s="542"/>
      <c r="W35" s="542"/>
      <c r="X35" s="543"/>
    </row>
    <row r="36" spans="2:27" ht="17.649999999999999" customHeight="1">
      <c r="B36" s="146" t="s">
        <v>40</v>
      </c>
      <c r="C36" s="365">
        <f>IF(ISERROR($T$23/$T$24),0,$T$23/$T$24)</f>
        <v>1</v>
      </c>
      <c r="D36" s="365">
        <f t="shared" si="5"/>
        <v>0.25</v>
      </c>
      <c r="E36" s="136">
        <f t="shared" si="4"/>
        <v>1</v>
      </c>
      <c r="H36" s="531"/>
      <c r="I36" s="531"/>
      <c r="J36" s="531"/>
      <c r="K36" s="531"/>
      <c r="L36" s="12"/>
      <c r="M36" s="85"/>
      <c r="N36" s="531"/>
      <c r="O36" s="531"/>
      <c r="P36" s="531"/>
      <c r="Q36" s="531"/>
      <c r="R36" s="531"/>
      <c r="S36" s="542"/>
      <c r="T36" s="542"/>
      <c r="U36" s="542"/>
      <c r="V36" s="542"/>
      <c r="W36" s="542"/>
      <c r="X36" s="543"/>
    </row>
    <row r="37" spans="2:27" ht="17.649999999999999" customHeight="1">
      <c r="B37" s="146" t="s">
        <v>41</v>
      </c>
      <c r="C37" s="366"/>
      <c r="D37" s="366"/>
      <c r="E37" s="136">
        <f t="shared" si="4"/>
        <v>1</v>
      </c>
      <c r="H37" s="531"/>
      <c r="I37" s="531"/>
      <c r="J37" s="531"/>
      <c r="K37" s="531"/>
      <c r="L37" s="12"/>
      <c r="M37" s="85"/>
      <c r="N37" s="531"/>
      <c r="O37" s="531"/>
      <c r="P37" s="531"/>
      <c r="Q37" s="531"/>
      <c r="R37" s="531"/>
      <c r="S37" s="542"/>
      <c r="T37" s="542"/>
      <c r="U37" s="542"/>
      <c r="V37" s="542"/>
      <c r="W37" s="542"/>
      <c r="X37" s="543"/>
    </row>
    <row r="38" spans="2:27" ht="17.649999999999999" customHeight="1">
      <c r="B38" s="146" t="s">
        <v>42</v>
      </c>
      <c r="C38" s="367"/>
      <c r="D38" s="367"/>
      <c r="E38" s="136">
        <v>0</v>
      </c>
      <c r="F38" s="141"/>
      <c r="G38" s="141"/>
      <c r="H38" s="532"/>
      <c r="I38" s="532"/>
      <c r="J38" s="532"/>
      <c r="K38" s="532"/>
      <c r="L38" s="7"/>
      <c r="M38" s="87"/>
      <c r="N38" s="532"/>
      <c r="O38" s="532"/>
      <c r="P38" s="532"/>
      <c r="Q38" s="532"/>
      <c r="R38" s="532"/>
      <c r="S38" s="544"/>
      <c r="T38" s="544"/>
      <c r="U38" s="544"/>
      <c r="V38" s="544"/>
      <c r="W38" s="544"/>
      <c r="X38" s="545"/>
    </row>
    <row r="39" spans="2:27" ht="8.4499999999999993" customHeight="1">
      <c r="B39" s="138"/>
      <c r="C39" s="139"/>
      <c r="D39" s="139"/>
      <c r="E39" s="139"/>
      <c r="F39" s="139"/>
      <c r="G39" s="139"/>
      <c r="H39" s="139"/>
      <c r="I39" s="139"/>
      <c r="J39" s="139"/>
      <c r="K39" s="139"/>
      <c r="L39" s="139"/>
      <c r="M39" s="139"/>
      <c r="N39" s="139"/>
      <c r="O39" s="139"/>
      <c r="P39" s="139"/>
      <c r="Q39" s="139"/>
      <c r="R39" s="139"/>
      <c r="S39" s="139"/>
      <c r="T39" s="139"/>
      <c r="U39" s="139"/>
      <c r="V39" s="139"/>
      <c r="W39" s="139"/>
      <c r="X39" s="140"/>
    </row>
    <row r="40" spans="2:27" ht="15.75" customHeight="1">
      <c r="B40" s="546" t="s">
        <v>50</v>
      </c>
      <c r="C40" s="547"/>
      <c r="D40" s="547"/>
      <c r="E40" s="547"/>
      <c r="F40" s="547"/>
      <c r="G40" s="547"/>
      <c r="H40" s="547"/>
      <c r="I40" s="547"/>
      <c r="J40" s="547"/>
      <c r="K40" s="547"/>
      <c r="L40" s="547"/>
      <c r="M40" s="547"/>
      <c r="N40" s="547"/>
      <c r="O40" s="547"/>
      <c r="P40" s="547"/>
      <c r="Q40" s="547"/>
      <c r="R40" s="547"/>
      <c r="S40" s="547"/>
      <c r="T40" s="547"/>
      <c r="U40" s="547"/>
      <c r="V40" s="547"/>
      <c r="W40" s="547"/>
      <c r="X40" s="548"/>
    </row>
    <row r="41" spans="2:27" ht="103.5" customHeight="1">
      <c r="B41" s="549" t="s">
        <v>384</v>
      </c>
      <c r="C41" s="549"/>
      <c r="D41" s="549"/>
      <c r="E41" s="549"/>
      <c r="F41" s="549"/>
      <c r="G41" s="549"/>
      <c r="H41" s="549"/>
      <c r="I41" s="549"/>
      <c r="J41" s="549"/>
      <c r="K41" s="549"/>
      <c r="L41" s="549"/>
      <c r="M41" s="549"/>
      <c r="N41" s="549"/>
      <c r="O41" s="549"/>
      <c r="P41" s="549"/>
      <c r="Q41" s="549"/>
      <c r="R41" s="549"/>
      <c r="S41" s="549"/>
      <c r="T41" s="549"/>
      <c r="U41" s="549"/>
      <c r="V41" s="549"/>
      <c r="W41" s="549"/>
      <c r="X41" s="549"/>
      <c r="Y41" s="90"/>
      <c r="Z41" s="91"/>
      <c r="AA41" s="91"/>
    </row>
    <row r="42" spans="2:27" ht="10.5" customHeight="1">
      <c r="B42" s="550"/>
      <c r="C42" s="527"/>
      <c r="D42" s="527"/>
      <c r="E42" s="527"/>
      <c r="F42" s="527"/>
      <c r="G42" s="527"/>
      <c r="H42" s="527"/>
      <c r="I42" s="527"/>
      <c r="J42" s="527"/>
      <c r="K42" s="527"/>
      <c r="L42" s="527"/>
      <c r="M42" s="527"/>
      <c r="N42" s="527"/>
      <c r="O42" s="527"/>
      <c r="P42" s="527"/>
      <c r="Q42" s="527"/>
      <c r="R42" s="527"/>
      <c r="S42" s="527"/>
      <c r="T42" s="527"/>
      <c r="U42" s="527"/>
      <c r="V42" s="527"/>
      <c r="W42" s="527"/>
      <c r="X42" s="530"/>
      <c r="Y42" s="92"/>
      <c r="Z42" s="57"/>
      <c r="AA42" s="58"/>
    </row>
    <row r="43" spans="2:27" ht="18" customHeight="1">
      <c r="B43" s="551" t="s">
        <v>43</v>
      </c>
      <c r="C43" s="552"/>
      <c r="D43" s="552"/>
      <c r="E43" s="552"/>
      <c r="F43" s="552"/>
      <c r="G43" s="552"/>
      <c r="H43" s="552"/>
      <c r="I43" s="552"/>
      <c r="J43" s="552"/>
      <c r="K43" s="552"/>
      <c r="L43" s="552"/>
      <c r="M43" s="552"/>
      <c r="N43" s="552"/>
      <c r="O43" s="552"/>
      <c r="P43" s="552"/>
      <c r="Q43" s="552"/>
      <c r="R43" s="552"/>
      <c r="S43" s="552"/>
      <c r="T43" s="552"/>
      <c r="U43" s="552"/>
      <c r="V43" s="552"/>
      <c r="W43" s="552"/>
      <c r="X43" s="553"/>
      <c r="Y43" s="92"/>
      <c r="Z43" s="57"/>
      <c r="AA43" s="58"/>
    </row>
    <row r="44" spans="2:27" ht="32.25" customHeight="1">
      <c r="B44" s="554" t="s">
        <v>385</v>
      </c>
      <c r="C44" s="555"/>
      <c r="D44" s="555"/>
      <c r="E44" s="555"/>
      <c r="F44" s="555"/>
      <c r="G44" s="555"/>
      <c r="H44" s="555"/>
      <c r="I44" s="555"/>
      <c r="J44" s="555"/>
      <c r="K44" s="555"/>
      <c r="L44" s="555"/>
      <c r="M44" s="555"/>
      <c r="N44" s="555"/>
      <c r="O44" s="555"/>
      <c r="P44" s="555"/>
      <c r="Q44" s="555"/>
      <c r="R44" s="555"/>
      <c r="S44" s="555"/>
      <c r="T44" s="555"/>
      <c r="U44" s="555"/>
      <c r="V44" s="555"/>
      <c r="W44" s="555"/>
      <c r="X44" s="556"/>
      <c r="Y44" s="92"/>
      <c r="Z44" s="57"/>
      <c r="AA44" s="58"/>
    </row>
    <row r="45" spans="2:27" ht="8.4499999999999993" customHeight="1">
      <c r="B45" s="138"/>
      <c r="C45" s="139"/>
      <c r="D45" s="139"/>
      <c r="E45" s="139"/>
      <c r="F45" s="139"/>
      <c r="G45" s="527"/>
      <c r="H45" s="527"/>
      <c r="I45" s="527"/>
      <c r="J45" s="527"/>
      <c r="K45" s="527"/>
      <c r="L45" s="527"/>
      <c r="M45" s="139"/>
      <c r="N45" s="139"/>
      <c r="O45" s="139"/>
      <c r="P45" s="139"/>
      <c r="Q45" s="139"/>
      <c r="R45" s="139"/>
      <c r="S45" s="139"/>
      <c r="T45" s="139"/>
      <c r="U45" s="139"/>
      <c r="V45" s="139"/>
      <c r="W45" s="139"/>
      <c r="X45" s="140"/>
      <c r="Y45" s="92"/>
      <c r="Z45" s="57"/>
      <c r="AA45" s="58"/>
    </row>
    <row r="46" spans="2:27" ht="12.75">
      <c r="B46" s="533" t="s">
        <v>44</v>
      </c>
      <c r="C46" s="534"/>
      <c r="D46" s="534"/>
      <c r="E46" s="534"/>
      <c r="F46" s="534"/>
      <c r="G46" s="534"/>
      <c r="H46" s="534"/>
      <c r="J46" s="93" t="s">
        <v>45</v>
      </c>
      <c r="L46" s="639" t="s">
        <v>199</v>
      </c>
      <c r="M46" s="640"/>
      <c r="O46" s="85" t="s">
        <v>46</v>
      </c>
      <c r="Q46" s="521"/>
      <c r="R46" s="331"/>
      <c r="X46" s="143"/>
      <c r="Y46" s="92"/>
      <c r="Z46" s="57"/>
      <c r="AA46" s="58"/>
    </row>
    <row r="47" spans="2:27" ht="8.4499999999999993" customHeight="1">
      <c r="B47" s="95"/>
      <c r="I47" s="537"/>
      <c r="J47" s="537"/>
      <c r="K47" s="537"/>
      <c r="L47" s="537"/>
      <c r="M47" s="537"/>
      <c r="N47" s="537"/>
      <c r="O47" s="537"/>
      <c r="P47" s="537"/>
      <c r="Q47" s="537"/>
      <c r="R47" s="537"/>
      <c r="S47" s="537"/>
      <c r="T47" s="537"/>
      <c r="U47" s="537"/>
      <c r="V47" s="537"/>
      <c r="W47" s="537"/>
      <c r="X47" s="538"/>
      <c r="Y47" s="92"/>
      <c r="Z47" s="57"/>
      <c r="AA47" s="58"/>
    </row>
    <row r="48" spans="2:27" ht="35.25" customHeight="1">
      <c r="B48" s="539" t="s">
        <v>57</v>
      </c>
      <c r="C48" s="540"/>
      <c r="D48" s="540"/>
      <c r="E48" s="540"/>
      <c r="F48" s="540"/>
      <c r="G48" s="540"/>
      <c r="H48" s="540"/>
      <c r="I48" s="540"/>
      <c r="J48" s="540"/>
      <c r="K48" s="540"/>
      <c r="L48" s="540"/>
      <c r="M48" s="540"/>
      <c r="N48" s="540"/>
      <c r="O48" s="540"/>
      <c r="P48" s="540"/>
      <c r="Q48" s="540"/>
      <c r="R48" s="540"/>
      <c r="S48" s="540"/>
      <c r="T48" s="540"/>
      <c r="U48" s="540"/>
      <c r="V48" s="540"/>
      <c r="W48" s="540"/>
      <c r="X48" s="541"/>
      <c r="Y48" s="92"/>
      <c r="Z48" s="57"/>
      <c r="AA48" s="58"/>
    </row>
    <row r="49" spans="2:27" ht="8.4499999999999993" customHeight="1">
      <c r="B49" s="96"/>
      <c r="C49" s="141"/>
      <c r="D49" s="141"/>
      <c r="E49" s="141"/>
      <c r="F49" s="141"/>
      <c r="G49" s="147"/>
      <c r="H49" s="141"/>
      <c r="I49" s="16"/>
      <c r="J49" s="35"/>
      <c r="K49" s="7"/>
      <c r="L49" s="141"/>
      <c r="M49" s="141"/>
      <c r="N49" s="141"/>
      <c r="O49" s="141"/>
      <c r="P49" s="141"/>
      <c r="Q49" s="141"/>
      <c r="R49" s="141"/>
      <c r="S49" s="141"/>
      <c r="T49" s="141"/>
      <c r="U49" s="141"/>
      <c r="V49" s="141"/>
      <c r="W49" s="141"/>
      <c r="X49" s="144"/>
      <c r="Y49" s="92"/>
      <c r="Z49" s="57"/>
      <c r="AA49" s="58"/>
    </row>
    <row r="50" spans="2:27" ht="13.5" customHeight="1">
      <c r="G50" s="531"/>
      <c r="H50" s="531"/>
      <c r="I50" s="531"/>
      <c r="J50" s="531"/>
      <c r="K50" s="531"/>
      <c r="L50" s="531"/>
      <c r="M50" s="531"/>
      <c r="N50" s="531"/>
      <c r="O50" s="531"/>
      <c r="P50" s="531"/>
      <c r="Q50" s="531"/>
      <c r="R50" s="531"/>
      <c r="S50" s="531"/>
      <c r="T50" s="531"/>
      <c r="U50" s="531"/>
      <c r="V50" s="531"/>
      <c r="W50" s="531"/>
      <c r="X50" s="531"/>
      <c r="Y50" s="92"/>
      <c r="Z50" s="57"/>
      <c r="AA50" s="58"/>
    </row>
  </sheetData>
  <sheetProtection selectLockedCells="1" selectUnlockedCells="1"/>
  <mergeCells count="221">
    <mergeCell ref="AR7:AR10"/>
    <mergeCell ref="AR11:AR14"/>
    <mergeCell ref="AR15:AR18"/>
    <mergeCell ref="AR19:AR22"/>
    <mergeCell ref="B46:H46"/>
    <mergeCell ref="L46:M46"/>
    <mergeCell ref="Q46:R46"/>
    <mergeCell ref="I47:X47"/>
    <mergeCell ref="B48:X48"/>
    <mergeCell ref="H36:I36"/>
    <mergeCell ref="J36:K36"/>
    <mergeCell ref="N36:O36"/>
    <mergeCell ref="P36:R36"/>
    <mergeCell ref="H37:I37"/>
    <mergeCell ref="J37:K37"/>
    <mergeCell ref="N37:O37"/>
    <mergeCell ref="P37:R37"/>
    <mergeCell ref="H34:I34"/>
    <mergeCell ref="J34:K34"/>
    <mergeCell ref="N34:O34"/>
    <mergeCell ref="P34:R34"/>
    <mergeCell ref="H35:I35"/>
    <mergeCell ref="J35:K35"/>
    <mergeCell ref="N35:O35"/>
    <mergeCell ref="H32:I32"/>
    <mergeCell ref="J32:K32"/>
    <mergeCell ref="N32:O32"/>
    <mergeCell ref="P32:R32"/>
    <mergeCell ref="H33:I33"/>
    <mergeCell ref="J33:K33"/>
    <mergeCell ref="N33:O33"/>
    <mergeCell ref="P33:R33"/>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C36:C38"/>
    <mergeCell ref="D36:D38"/>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P35:R35"/>
    <mergeCell ref="D23:F23"/>
    <mergeCell ref="G23:M23"/>
    <mergeCell ref="N23:S23"/>
    <mergeCell ref="T23:X23"/>
    <mergeCell ref="D24:F24"/>
    <mergeCell ref="G24:M24"/>
    <mergeCell ref="N24:S24"/>
    <mergeCell ref="T24:X24"/>
    <mergeCell ref="B25:X25"/>
    <mergeCell ref="AI22:AK22"/>
    <mergeCell ref="AL22:AO22"/>
    <mergeCell ref="AP22:AQ22"/>
    <mergeCell ref="B21:X21"/>
    <mergeCell ref="AD21:AH21"/>
    <mergeCell ref="AI21:AK21"/>
    <mergeCell ref="AL21:AO21"/>
    <mergeCell ref="AP21:AQ21"/>
    <mergeCell ref="B22:C22"/>
    <mergeCell ref="G22:I22"/>
    <mergeCell ref="K22:M22"/>
    <mergeCell ref="O22:P22"/>
    <mergeCell ref="Q22:S22"/>
    <mergeCell ref="AL16:AO16"/>
    <mergeCell ref="AP19:AQ19"/>
    <mergeCell ref="B20:L20"/>
    <mergeCell ref="M20:X20"/>
    <mergeCell ref="AD20:AH20"/>
    <mergeCell ref="AI20:AK20"/>
    <mergeCell ref="AL20:AO20"/>
    <mergeCell ref="AP20:AQ20"/>
    <mergeCell ref="AD18:AH18"/>
    <mergeCell ref="AI18:AK18"/>
    <mergeCell ref="AL18:AO18"/>
    <mergeCell ref="AP18:AQ18"/>
    <mergeCell ref="B19:L19"/>
    <mergeCell ref="M19:X19"/>
    <mergeCell ref="AB19:AC22"/>
    <mergeCell ref="AD19:AH19"/>
    <mergeCell ref="AI19:AK19"/>
    <mergeCell ref="AL19:AO19"/>
    <mergeCell ref="C18:D18"/>
    <mergeCell ref="E18:F18"/>
    <mergeCell ref="G18:L18"/>
    <mergeCell ref="M18:Q18"/>
    <mergeCell ref="R18:U18"/>
    <mergeCell ref="V18:X18"/>
    <mergeCell ref="AI14:AK14"/>
    <mergeCell ref="AL14:AO14"/>
    <mergeCell ref="AP14:AQ14"/>
    <mergeCell ref="B15:X15"/>
    <mergeCell ref="AB15:AC18"/>
    <mergeCell ref="AD15:AH15"/>
    <mergeCell ref="AI15:AK15"/>
    <mergeCell ref="AL15:AO15"/>
    <mergeCell ref="AP15:AQ15"/>
    <mergeCell ref="B16:B17"/>
    <mergeCell ref="C16:D17"/>
    <mergeCell ref="AP16:AQ16"/>
    <mergeCell ref="M17:Q17"/>
    <mergeCell ref="R17:U17"/>
    <mergeCell ref="V17:X17"/>
    <mergeCell ref="AD17:AH17"/>
    <mergeCell ref="AI17:AK17"/>
    <mergeCell ref="AL17:AO17"/>
    <mergeCell ref="AP17:AQ17"/>
    <mergeCell ref="E16:F17"/>
    <mergeCell ref="G16:L17"/>
    <mergeCell ref="M16:X16"/>
    <mergeCell ref="AD16:AH16"/>
    <mergeCell ref="AI16:AK16"/>
    <mergeCell ref="AI11:AK11"/>
    <mergeCell ref="AL11:AO11"/>
    <mergeCell ref="AP11:AQ11"/>
    <mergeCell ref="B12:F13"/>
    <mergeCell ref="G12:J13"/>
    <mergeCell ref="K12:N13"/>
    <mergeCell ref="O12:X12"/>
    <mergeCell ref="AD12:AH12"/>
    <mergeCell ref="AI12:AK12"/>
    <mergeCell ref="AL12:AO12"/>
    <mergeCell ref="AP12:AQ12"/>
    <mergeCell ref="O13:R13"/>
    <mergeCell ref="S13:U13"/>
    <mergeCell ref="V13:X13"/>
    <mergeCell ref="AD13:AH13"/>
    <mergeCell ref="AI13:AK13"/>
    <mergeCell ref="AL13:AO13"/>
    <mergeCell ref="AP13:AQ13"/>
    <mergeCell ref="AP7:AQ7"/>
    <mergeCell ref="AD8:AH8"/>
    <mergeCell ref="AI8:AK8"/>
    <mergeCell ref="AL8:AO8"/>
    <mergeCell ref="AP8:AQ8"/>
    <mergeCell ref="B9:X9"/>
    <mergeCell ref="AD9:AH9"/>
    <mergeCell ref="AI9:AK9"/>
    <mergeCell ref="AL9:AO9"/>
    <mergeCell ref="AP9:AQ9"/>
    <mergeCell ref="B7:F8"/>
    <mergeCell ref="G7:X8"/>
    <mergeCell ref="AB7:AC10"/>
    <mergeCell ref="AD7:AH7"/>
    <mergeCell ref="AI7:AK7"/>
    <mergeCell ref="AL7:AO7"/>
    <mergeCell ref="B10:X10"/>
    <mergeCell ref="AD10:AH10"/>
    <mergeCell ref="AI10:AK10"/>
    <mergeCell ref="AL10:AO10"/>
    <mergeCell ref="AP10:AQ10"/>
    <mergeCell ref="AI5:AK6"/>
    <mergeCell ref="AL5:AO6"/>
    <mergeCell ref="AP5:AQ6"/>
    <mergeCell ref="B6:X6"/>
    <mergeCell ref="B1:T1"/>
    <mergeCell ref="U1:X4"/>
    <mergeCell ref="B2:T4"/>
    <mergeCell ref="C5:D5"/>
    <mergeCell ref="E5:G5"/>
    <mergeCell ref="H5:J5"/>
    <mergeCell ref="K5:N5"/>
    <mergeCell ref="O5:R5"/>
    <mergeCell ref="S5:V5"/>
    <mergeCell ref="AB3:AR4"/>
    <mergeCell ref="AR5:AR6"/>
    <mergeCell ref="AB1:AR1"/>
    <mergeCell ref="C27:C29"/>
    <mergeCell ref="D27:D29"/>
    <mergeCell ref="C30:C32"/>
    <mergeCell ref="D30:D32"/>
    <mergeCell ref="C33:C35"/>
    <mergeCell ref="D33:D35"/>
    <mergeCell ref="W5:X5"/>
    <mergeCell ref="AB5:AC6"/>
    <mergeCell ref="AD5:AH6"/>
    <mergeCell ref="B11:X11"/>
    <mergeCell ref="AB11:AC14"/>
    <mergeCell ref="AD11:AH11"/>
    <mergeCell ref="B14:F14"/>
    <mergeCell ref="G14:J14"/>
    <mergeCell ref="K14:N14"/>
    <mergeCell ref="O14:R14"/>
    <mergeCell ref="S14:U14"/>
    <mergeCell ref="V14:X14"/>
    <mergeCell ref="AD14:AH14"/>
    <mergeCell ref="T22:U22"/>
    <mergeCell ref="V22:W22"/>
    <mergeCell ref="AD22:AH22"/>
    <mergeCell ref="B24:C24"/>
    <mergeCell ref="B23:C23"/>
  </mergeCells>
  <pageMargins left="0.23622047244094491" right="0.23622047244094491" top="0.31496062992125984" bottom="0" header="0.51181102362204722" footer="0.51181102362204722"/>
  <pageSetup scale="79" firstPageNumber="0" pageOrder="overThenDown" orientation="portrait" r:id="rId1"/>
  <headerFooter alignWithMargins="0"/>
  <drawing r:id="rId2"/>
  <legacyDrawing r:id="rId3"/>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8">
    <tabColor rgb="FF00B050"/>
    <pageSetUpPr fitToPage="1"/>
  </sheetPr>
  <dimension ref="B1:AR50"/>
  <sheetViews>
    <sheetView zoomScale="80" zoomScaleNormal="80" zoomScaleSheetLayoutView="100" workbookViewId="0">
      <selection activeCell="O5" sqref="O5:R5"/>
    </sheetView>
  </sheetViews>
  <sheetFormatPr baseColWidth="10" defaultColWidth="4.625" defaultRowHeight="13.5" customHeight="1"/>
  <cols>
    <col min="1" max="1" width="1" style="137" customWidth="1"/>
    <col min="2" max="2" width="9.875" style="137" customWidth="1"/>
    <col min="3" max="3" width="8.5" style="137" customWidth="1"/>
    <col min="4" max="4" width="8.25" style="137" customWidth="1"/>
    <col min="5" max="5" width="8.125" style="137" customWidth="1"/>
    <col min="6" max="6" width="6.625" style="137" customWidth="1"/>
    <col min="7" max="7" width="3.5" style="137" customWidth="1"/>
    <col min="8" max="8" width="2.375" style="137" customWidth="1"/>
    <col min="9" max="9" width="2" style="137" customWidth="1"/>
    <col min="10" max="10" width="7.25" style="137" customWidth="1"/>
    <col min="11" max="11" width="1.75" style="137" customWidth="1"/>
    <col min="12" max="12" width="2.125" style="137" customWidth="1"/>
    <col min="13" max="13" width="2.375" style="137" customWidth="1"/>
    <col min="14" max="14" width="6.125" style="137" customWidth="1"/>
    <col min="15" max="15" width="4.5" style="137" customWidth="1"/>
    <col min="16" max="16" width="2" style="137" customWidth="1"/>
    <col min="17" max="17" width="1.5" style="137" customWidth="1"/>
    <col min="18" max="18" width="3.75" style="137" customWidth="1"/>
    <col min="19" max="19" width="5.375" style="137" customWidth="1"/>
    <col min="20" max="20" width="3.875" style="137" customWidth="1"/>
    <col min="21" max="21" width="4.375" style="137" customWidth="1"/>
    <col min="22" max="22" width="5.875" style="137" customWidth="1"/>
    <col min="23" max="23" width="5.75" style="137" customWidth="1"/>
    <col min="24" max="24" width="6.25" style="137" customWidth="1"/>
    <col min="25" max="25" width="1.375" style="75" customWidth="1"/>
    <col min="26" max="26" width="3.25" style="76" customWidth="1"/>
    <col min="27" max="27" width="3.75" style="76" customWidth="1"/>
    <col min="28" max="43" width="4.625" style="76"/>
    <col min="44" max="44" width="8.875" style="137" customWidth="1"/>
    <col min="45" max="16384" width="4.625" style="137"/>
  </cols>
  <sheetData>
    <row r="1" spans="2:44" ht="20.25" customHeight="1">
      <c r="B1" s="459" t="s">
        <v>72</v>
      </c>
      <c r="C1" s="460"/>
      <c r="D1" s="460"/>
      <c r="E1" s="460"/>
      <c r="F1" s="460"/>
      <c r="G1" s="460"/>
      <c r="H1" s="460"/>
      <c r="I1" s="460"/>
      <c r="J1" s="460"/>
      <c r="K1" s="460"/>
      <c r="L1" s="460"/>
      <c r="M1" s="460"/>
      <c r="N1" s="460"/>
      <c r="O1" s="460"/>
      <c r="P1" s="460"/>
      <c r="Q1" s="460"/>
      <c r="R1" s="460"/>
      <c r="S1" s="460"/>
      <c r="T1" s="461"/>
      <c r="U1" s="462"/>
      <c r="V1" s="463"/>
      <c r="W1" s="463"/>
      <c r="X1" s="464"/>
      <c r="AB1" s="383" t="s">
        <v>374</v>
      </c>
      <c r="AC1" s="383"/>
      <c r="AD1" s="383"/>
      <c r="AE1" s="383"/>
      <c r="AF1" s="383"/>
      <c r="AG1" s="383"/>
      <c r="AH1" s="383"/>
      <c r="AI1" s="383"/>
      <c r="AJ1" s="383"/>
      <c r="AK1" s="383"/>
      <c r="AL1" s="383"/>
      <c r="AM1" s="383"/>
      <c r="AN1" s="383"/>
      <c r="AO1" s="383"/>
      <c r="AP1" s="383"/>
      <c r="AQ1" s="383"/>
      <c r="AR1" s="383"/>
    </row>
    <row r="2" spans="2:44" ht="13.5" customHeight="1">
      <c r="B2" s="471" t="s">
        <v>75</v>
      </c>
      <c r="C2" s="472"/>
      <c r="D2" s="472"/>
      <c r="E2" s="472"/>
      <c r="F2" s="472"/>
      <c r="G2" s="472"/>
      <c r="H2" s="472"/>
      <c r="I2" s="472"/>
      <c r="J2" s="472"/>
      <c r="K2" s="472"/>
      <c r="L2" s="472"/>
      <c r="M2" s="472"/>
      <c r="N2" s="472"/>
      <c r="O2" s="472"/>
      <c r="P2" s="472"/>
      <c r="Q2" s="472"/>
      <c r="R2" s="472"/>
      <c r="S2" s="472"/>
      <c r="T2" s="473"/>
      <c r="U2" s="465"/>
      <c r="V2" s="466"/>
      <c r="W2" s="466"/>
      <c r="X2" s="467"/>
    </row>
    <row r="3" spans="2:44" ht="13.5" customHeight="1">
      <c r="B3" s="474"/>
      <c r="C3" s="475"/>
      <c r="D3" s="475"/>
      <c r="E3" s="475"/>
      <c r="F3" s="475"/>
      <c r="G3" s="475"/>
      <c r="H3" s="475"/>
      <c r="I3" s="475"/>
      <c r="J3" s="475"/>
      <c r="K3" s="475"/>
      <c r="L3" s="475"/>
      <c r="M3" s="475"/>
      <c r="N3" s="475"/>
      <c r="O3" s="475"/>
      <c r="P3" s="475"/>
      <c r="Q3" s="475"/>
      <c r="R3" s="475"/>
      <c r="S3" s="475"/>
      <c r="T3" s="476"/>
      <c r="U3" s="465"/>
      <c r="V3" s="466"/>
      <c r="W3" s="466"/>
      <c r="X3" s="467"/>
      <c r="AB3" s="372" t="s">
        <v>194</v>
      </c>
      <c r="AC3" s="372"/>
      <c r="AD3" s="372"/>
      <c r="AE3" s="372"/>
      <c r="AF3" s="372"/>
      <c r="AG3" s="372"/>
      <c r="AH3" s="372"/>
      <c r="AI3" s="372"/>
      <c r="AJ3" s="372"/>
      <c r="AK3" s="372"/>
      <c r="AL3" s="372"/>
      <c r="AM3" s="372"/>
      <c r="AN3" s="372"/>
      <c r="AO3" s="372"/>
      <c r="AP3" s="372"/>
      <c r="AQ3" s="372"/>
      <c r="AR3" s="372"/>
    </row>
    <row r="4" spans="2:44" ht="13.5" customHeight="1">
      <c r="B4" s="477"/>
      <c r="C4" s="478"/>
      <c r="D4" s="478"/>
      <c r="E4" s="478"/>
      <c r="F4" s="478"/>
      <c r="G4" s="478"/>
      <c r="H4" s="478"/>
      <c r="I4" s="478"/>
      <c r="J4" s="478"/>
      <c r="K4" s="478"/>
      <c r="L4" s="478"/>
      <c r="M4" s="478"/>
      <c r="N4" s="478"/>
      <c r="O4" s="478"/>
      <c r="P4" s="478"/>
      <c r="Q4" s="478"/>
      <c r="R4" s="478"/>
      <c r="S4" s="478"/>
      <c r="T4" s="479"/>
      <c r="U4" s="468"/>
      <c r="V4" s="469"/>
      <c r="W4" s="469"/>
      <c r="X4" s="470"/>
      <c r="AB4" s="372"/>
      <c r="AC4" s="372"/>
      <c r="AD4" s="372"/>
      <c r="AE4" s="372"/>
      <c r="AF4" s="372"/>
      <c r="AG4" s="372"/>
      <c r="AH4" s="372"/>
      <c r="AI4" s="372"/>
      <c r="AJ4" s="372"/>
      <c r="AK4" s="372"/>
      <c r="AL4" s="372"/>
      <c r="AM4" s="372"/>
      <c r="AN4" s="372"/>
      <c r="AO4" s="372"/>
      <c r="AP4" s="372"/>
      <c r="AQ4" s="372"/>
      <c r="AR4" s="372"/>
    </row>
    <row r="5" spans="2:44" s="41" customFormat="1" ht="14.25" customHeight="1">
      <c r="B5" s="135" t="s">
        <v>0</v>
      </c>
      <c r="C5" s="336" t="s">
        <v>126</v>
      </c>
      <c r="D5" s="336"/>
      <c r="E5" s="337" t="s">
        <v>1</v>
      </c>
      <c r="F5" s="337"/>
      <c r="G5" s="337"/>
      <c r="H5" s="336" t="s">
        <v>441</v>
      </c>
      <c r="I5" s="336"/>
      <c r="J5" s="336"/>
      <c r="K5" s="337" t="s">
        <v>2</v>
      </c>
      <c r="L5" s="337"/>
      <c r="M5" s="337"/>
      <c r="N5" s="337"/>
      <c r="O5" s="336" t="s">
        <v>442</v>
      </c>
      <c r="P5" s="336"/>
      <c r="Q5" s="336"/>
      <c r="R5" s="336"/>
      <c r="S5" s="339" t="s">
        <v>3</v>
      </c>
      <c r="T5" s="340"/>
      <c r="U5" s="340"/>
      <c r="V5" s="341"/>
      <c r="W5" s="342" t="s">
        <v>120</v>
      </c>
      <c r="X5" s="343"/>
      <c r="Y5" s="47"/>
      <c r="Z5" s="48"/>
      <c r="AA5" s="48"/>
      <c r="AB5" s="380" t="s">
        <v>143</v>
      </c>
      <c r="AC5" s="380"/>
      <c r="AD5" s="380" t="s">
        <v>144</v>
      </c>
      <c r="AE5" s="380"/>
      <c r="AF5" s="380"/>
      <c r="AG5" s="380"/>
      <c r="AH5" s="380"/>
      <c r="AI5" s="380" t="s">
        <v>145</v>
      </c>
      <c r="AJ5" s="380"/>
      <c r="AK5" s="380"/>
      <c r="AL5" s="380" t="s">
        <v>146</v>
      </c>
      <c r="AM5" s="380"/>
      <c r="AN5" s="380"/>
      <c r="AO5" s="380"/>
      <c r="AP5" s="372" t="s">
        <v>149</v>
      </c>
      <c r="AQ5" s="372"/>
      <c r="AR5" s="373" t="s">
        <v>150</v>
      </c>
    </row>
    <row r="6" spans="2:44" ht="9" customHeight="1">
      <c r="B6" s="484"/>
      <c r="C6" s="484"/>
      <c r="D6" s="484"/>
      <c r="E6" s="484"/>
      <c r="F6" s="484"/>
      <c r="G6" s="484"/>
      <c r="H6" s="484"/>
      <c r="I6" s="484"/>
      <c r="J6" s="484"/>
      <c r="K6" s="484"/>
      <c r="L6" s="484"/>
      <c r="M6" s="484"/>
      <c r="N6" s="484"/>
      <c r="O6" s="484"/>
      <c r="P6" s="484"/>
      <c r="Q6" s="484"/>
      <c r="R6" s="484"/>
      <c r="S6" s="484"/>
      <c r="T6" s="484"/>
      <c r="U6" s="484"/>
      <c r="V6" s="484"/>
      <c r="W6" s="484"/>
      <c r="X6" s="484"/>
      <c r="AB6" s="380"/>
      <c r="AC6" s="380"/>
      <c r="AD6" s="380"/>
      <c r="AE6" s="380"/>
      <c r="AF6" s="380"/>
      <c r="AG6" s="380"/>
      <c r="AH6" s="380"/>
      <c r="AI6" s="380"/>
      <c r="AJ6" s="380"/>
      <c r="AK6" s="380"/>
      <c r="AL6" s="380"/>
      <c r="AM6" s="380"/>
      <c r="AN6" s="380"/>
      <c r="AO6" s="380"/>
      <c r="AP6" s="372"/>
      <c r="AQ6" s="372"/>
      <c r="AR6" s="373"/>
    </row>
    <row r="7" spans="2:44" ht="14.25" customHeight="1">
      <c r="B7" s="485" t="s">
        <v>76</v>
      </c>
      <c r="C7" s="486"/>
      <c r="D7" s="486"/>
      <c r="E7" s="486"/>
      <c r="F7" s="487"/>
      <c r="G7" s="491" t="s">
        <v>77</v>
      </c>
      <c r="H7" s="492"/>
      <c r="I7" s="492"/>
      <c r="J7" s="492"/>
      <c r="K7" s="492"/>
      <c r="L7" s="492"/>
      <c r="M7" s="492"/>
      <c r="N7" s="492"/>
      <c r="O7" s="492"/>
      <c r="P7" s="492"/>
      <c r="Q7" s="492"/>
      <c r="R7" s="492"/>
      <c r="S7" s="492"/>
      <c r="T7" s="492"/>
      <c r="U7" s="492"/>
      <c r="V7" s="492"/>
      <c r="W7" s="492"/>
      <c r="X7" s="493"/>
      <c r="AB7" s="497">
        <v>2019</v>
      </c>
      <c r="AC7" s="497"/>
      <c r="AD7" s="480" t="s">
        <v>127</v>
      </c>
      <c r="AE7" s="480"/>
      <c r="AF7" s="480"/>
      <c r="AG7" s="480"/>
      <c r="AH7" s="480"/>
      <c r="AI7" s="378">
        <v>3</v>
      </c>
      <c r="AJ7" s="378"/>
      <c r="AK7" s="378"/>
      <c r="AL7" s="378">
        <v>3</v>
      </c>
      <c r="AM7" s="378"/>
      <c r="AN7" s="378"/>
      <c r="AO7" s="378"/>
      <c r="AP7" s="379">
        <f t="shared" ref="AP7:AP10" si="0">AL7/AI7</f>
        <v>1</v>
      </c>
      <c r="AQ7" s="379"/>
      <c r="AR7" s="384">
        <f>SUM(AP7:AQ10)/4</f>
        <v>0.91666666666666663</v>
      </c>
    </row>
    <row r="8" spans="2:44" ht="14.25" customHeight="1">
      <c r="B8" s="488"/>
      <c r="C8" s="489"/>
      <c r="D8" s="489"/>
      <c r="E8" s="489"/>
      <c r="F8" s="490"/>
      <c r="G8" s="494"/>
      <c r="H8" s="495"/>
      <c r="I8" s="495"/>
      <c r="J8" s="495"/>
      <c r="K8" s="495"/>
      <c r="L8" s="495"/>
      <c r="M8" s="495"/>
      <c r="N8" s="495"/>
      <c r="O8" s="495"/>
      <c r="P8" s="495"/>
      <c r="Q8" s="495"/>
      <c r="R8" s="495"/>
      <c r="S8" s="495"/>
      <c r="T8" s="495"/>
      <c r="U8" s="495"/>
      <c r="V8" s="495"/>
      <c r="W8" s="495"/>
      <c r="X8" s="496"/>
      <c r="AB8" s="497"/>
      <c r="AC8" s="497"/>
      <c r="AD8" s="480" t="s">
        <v>128</v>
      </c>
      <c r="AE8" s="480"/>
      <c r="AF8" s="480"/>
      <c r="AG8" s="480"/>
      <c r="AH8" s="480"/>
      <c r="AI8" s="378">
        <v>4</v>
      </c>
      <c r="AJ8" s="378"/>
      <c r="AK8" s="378"/>
      <c r="AL8" s="378">
        <v>4</v>
      </c>
      <c r="AM8" s="378"/>
      <c r="AN8" s="378"/>
      <c r="AO8" s="378"/>
      <c r="AP8" s="379">
        <f t="shared" si="0"/>
        <v>1</v>
      </c>
      <c r="AQ8" s="379"/>
      <c r="AR8" s="384"/>
    </row>
    <row r="9" spans="2:44" ht="19.149999999999999" customHeight="1">
      <c r="B9" s="481" t="s">
        <v>49</v>
      </c>
      <c r="C9" s="482"/>
      <c r="D9" s="482"/>
      <c r="E9" s="482"/>
      <c r="F9" s="482"/>
      <c r="G9" s="482"/>
      <c r="H9" s="482"/>
      <c r="I9" s="482"/>
      <c r="J9" s="482"/>
      <c r="K9" s="482"/>
      <c r="L9" s="482"/>
      <c r="M9" s="482"/>
      <c r="N9" s="482"/>
      <c r="O9" s="482"/>
      <c r="P9" s="482"/>
      <c r="Q9" s="482"/>
      <c r="R9" s="482"/>
      <c r="S9" s="482"/>
      <c r="T9" s="482"/>
      <c r="U9" s="482"/>
      <c r="V9" s="482"/>
      <c r="W9" s="482"/>
      <c r="X9" s="483"/>
      <c r="AB9" s="497"/>
      <c r="AC9" s="497"/>
      <c r="AD9" s="480" t="s">
        <v>129</v>
      </c>
      <c r="AE9" s="480"/>
      <c r="AF9" s="480"/>
      <c r="AG9" s="480"/>
      <c r="AH9" s="480"/>
      <c r="AI9" s="378">
        <v>3</v>
      </c>
      <c r="AJ9" s="378"/>
      <c r="AK9" s="378"/>
      <c r="AL9" s="378">
        <v>2</v>
      </c>
      <c r="AM9" s="378"/>
      <c r="AN9" s="378"/>
      <c r="AO9" s="378"/>
      <c r="AP9" s="379">
        <f t="shared" si="0"/>
        <v>0.66666666666666663</v>
      </c>
      <c r="AQ9" s="379"/>
      <c r="AR9" s="384"/>
    </row>
    <row r="10" spans="2:44" ht="15" customHeight="1">
      <c r="B10" s="499" t="s">
        <v>4</v>
      </c>
      <c r="C10" s="500"/>
      <c r="D10" s="500"/>
      <c r="E10" s="500"/>
      <c r="F10" s="500"/>
      <c r="G10" s="500"/>
      <c r="H10" s="500"/>
      <c r="I10" s="500"/>
      <c r="J10" s="500"/>
      <c r="K10" s="500"/>
      <c r="L10" s="500"/>
      <c r="M10" s="500"/>
      <c r="N10" s="500"/>
      <c r="O10" s="500"/>
      <c r="P10" s="500"/>
      <c r="Q10" s="500"/>
      <c r="R10" s="500"/>
      <c r="S10" s="500"/>
      <c r="T10" s="500"/>
      <c r="U10" s="500"/>
      <c r="V10" s="500"/>
      <c r="W10" s="500"/>
      <c r="X10" s="500"/>
      <c r="AB10" s="497"/>
      <c r="AC10" s="497"/>
      <c r="AD10" s="480" t="s">
        <v>130</v>
      </c>
      <c r="AE10" s="480"/>
      <c r="AF10" s="480"/>
      <c r="AG10" s="480"/>
      <c r="AH10" s="480"/>
      <c r="AI10" s="378">
        <v>6</v>
      </c>
      <c r="AJ10" s="378"/>
      <c r="AK10" s="378"/>
      <c r="AL10" s="378">
        <v>6</v>
      </c>
      <c r="AM10" s="378"/>
      <c r="AN10" s="378"/>
      <c r="AO10" s="378"/>
      <c r="AP10" s="379">
        <f t="shared" si="0"/>
        <v>1</v>
      </c>
      <c r="AQ10" s="379"/>
      <c r="AR10" s="384"/>
    </row>
    <row r="11" spans="2:44" ht="38.25" customHeight="1">
      <c r="B11" s="501" t="s">
        <v>362</v>
      </c>
      <c r="C11" s="501"/>
      <c r="D11" s="501"/>
      <c r="E11" s="501"/>
      <c r="F11" s="501"/>
      <c r="G11" s="501"/>
      <c r="H11" s="501"/>
      <c r="I11" s="501"/>
      <c r="J11" s="501"/>
      <c r="K11" s="501"/>
      <c r="L11" s="501"/>
      <c r="M11" s="501"/>
      <c r="N11" s="501"/>
      <c r="O11" s="501"/>
      <c r="P11" s="501"/>
      <c r="Q11" s="501"/>
      <c r="R11" s="501"/>
      <c r="S11" s="501"/>
      <c r="T11" s="501"/>
      <c r="U11" s="501"/>
      <c r="V11" s="501"/>
      <c r="W11" s="501"/>
      <c r="X11" s="501"/>
      <c r="AB11" s="502">
        <v>2020</v>
      </c>
      <c r="AC11" s="502"/>
      <c r="AD11" s="503" t="s">
        <v>131</v>
      </c>
      <c r="AE11" s="503"/>
      <c r="AF11" s="503"/>
      <c r="AG11" s="503"/>
      <c r="AH11" s="503"/>
      <c r="AI11" s="381">
        <v>6</v>
      </c>
      <c r="AJ11" s="381"/>
      <c r="AK11" s="381"/>
      <c r="AL11" s="381">
        <v>1</v>
      </c>
      <c r="AM11" s="381"/>
      <c r="AN11" s="381"/>
      <c r="AO11" s="381"/>
      <c r="AP11" s="382">
        <f>AL11/AI11</f>
        <v>0.16666666666666666</v>
      </c>
      <c r="AQ11" s="382"/>
      <c r="AR11" s="385">
        <f>SUM(AP11:AQ14)/4</f>
        <v>0.45833333333333331</v>
      </c>
    </row>
    <row r="12" spans="2:44" ht="12.75">
      <c r="B12" s="506" t="s">
        <v>56</v>
      </c>
      <c r="C12" s="507"/>
      <c r="D12" s="507"/>
      <c r="E12" s="507"/>
      <c r="F12" s="508"/>
      <c r="G12" s="506" t="s">
        <v>48</v>
      </c>
      <c r="H12" s="507"/>
      <c r="I12" s="507"/>
      <c r="J12" s="508"/>
      <c r="K12" s="506" t="s">
        <v>5</v>
      </c>
      <c r="L12" s="507"/>
      <c r="M12" s="507"/>
      <c r="N12" s="508"/>
      <c r="O12" s="499" t="s">
        <v>6</v>
      </c>
      <c r="P12" s="500"/>
      <c r="Q12" s="500"/>
      <c r="R12" s="500"/>
      <c r="S12" s="500"/>
      <c r="T12" s="500"/>
      <c r="U12" s="500"/>
      <c r="V12" s="500"/>
      <c r="W12" s="500"/>
      <c r="X12" s="512"/>
      <c r="Y12" s="78"/>
      <c r="Z12" s="79"/>
      <c r="AA12" s="79"/>
      <c r="AB12" s="502"/>
      <c r="AC12" s="502"/>
      <c r="AD12" s="503" t="s">
        <v>132</v>
      </c>
      <c r="AE12" s="503"/>
      <c r="AF12" s="503"/>
      <c r="AG12" s="503"/>
      <c r="AH12" s="503"/>
      <c r="AI12" s="381">
        <v>6</v>
      </c>
      <c r="AJ12" s="381"/>
      <c r="AK12" s="381"/>
      <c r="AL12" s="381">
        <v>3</v>
      </c>
      <c r="AM12" s="381"/>
      <c r="AN12" s="381"/>
      <c r="AO12" s="381"/>
      <c r="AP12" s="382">
        <f t="shared" ref="AP12:AP22" si="1">AL12/AI12</f>
        <v>0.5</v>
      </c>
      <c r="AQ12" s="382"/>
      <c r="AR12" s="385"/>
    </row>
    <row r="13" spans="2:44" ht="25.5" customHeight="1">
      <c r="B13" s="509"/>
      <c r="C13" s="510"/>
      <c r="D13" s="510"/>
      <c r="E13" s="510"/>
      <c r="F13" s="511"/>
      <c r="G13" s="509"/>
      <c r="H13" s="510"/>
      <c r="I13" s="510"/>
      <c r="J13" s="511"/>
      <c r="K13" s="509"/>
      <c r="L13" s="510"/>
      <c r="M13" s="510"/>
      <c r="N13" s="511"/>
      <c r="O13" s="499" t="s">
        <v>55</v>
      </c>
      <c r="P13" s="500"/>
      <c r="Q13" s="500"/>
      <c r="R13" s="512"/>
      <c r="S13" s="499" t="s">
        <v>54</v>
      </c>
      <c r="T13" s="500"/>
      <c r="U13" s="512"/>
      <c r="V13" s="499" t="s">
        <v>53</v>
      </c>
      <c r="W13" s="500"/>
      <c r="X13" s="512"/>
      <c r="Y13" s="78"/>
      <c r="Z13" s="79"/>
      <c r="AA13" s="79"/>
      <c r="AB13" s="502"/>
      <c r="AC13" s="502"/>
      <c r="AD13" s="503" t="s">
        <v>133</v>
      </c>
      <c r="AE13" s="503"/>
      <c r="AF13" s="503"/>
      <c r="AG13" s="503"/>
      <c r="AH13" s="503"/>
      <c r="AI13" s="381">
        <v>6</v>
      </c>
      <c r="AJ13" s="381"/>
      <c r="AK13" s="381"/>
      <c r="AL13" s="381">
        <v>4</v>
      </c>
      <c r="AM13" s="381"/>
      <c r="AN13" s="381"/>
      <c r="AO13" s="381"/>
      <c r="AP13" s="382">
        <f t="shared" si="1"/>
        <v>0.66666666666666663</v>
      </c>
      <c r="AQ13" s="382"/>
      <c r="AR13" s="385"/>
    </row>
    <row r="14" spans="2:44" ht="29.25" customHeight="1">
      <c r="B14" s="513" t="s">
        <v>363</v>
      </c>
      <c r="C14" s="513"/>
      <c r="D14" s="513"/>
      <c r="E14" s="513"/>
      <c r="F14" s="513"/>
      <c r="G14" s="409" t="s">
        <v>100</v>
      </c>
      <c r="H14" s="409"/>
      <c r="I14" s="409"/>
      <c r="J14" s="409"/>
      <c r="K14" s="409">
        <v>0.9</v>
      </c>
      <c r="L14" s="409"/>
      <c r="M14" s="409"/>
      <c r="N14" s="409"/>
      <c r="O14" s="514">
        <v>1</v>
      </c>
      <c r="P14" s="515"/>
      <c r="Q14" s="515"/>
      <c r="R14" s="516"/>
      <c r="S14" s="329">
        <v>44561</v>
      </c>
      <c r="T14" s="330"/>
      <c r="U14" s="331"/>
      <c r="V14" s="332">
        <v>2021</v>
      </c>
      <c r="W14" s="332"/>
      <c r="X14" s="332"/>
      <c r="AB14" s="502"/>
      <c r="AC14" s="502"/>
      <c r="AD14" s="503" t="s">
        <v>134</v>
      </c>
      <c r="AE14" s="503"/>
      <c r="AF14" s="503"/>
      <c r="AG14" s="503"/>
      <c r="AH14" s="503"/>
      <c r="AI14" s="381">
        <v>6</v>
      </c>
      <c r="AJ14" s="381"/>
      <c r="AK14" s="381"/>
      <c r="AL14" s="381">
        <v>3</v>
      </c>
      <c r="AM14" s="381"/>
      <c r="AN14" s="381"/>
      <c r="AO14" s="381"/>
      <c r="AP14" s="382">
        <f t="shared" si="1"/>
        <v>0.5</v>
      </c>
      <c r="AQ14" s="382"/>
      <c r="AR14" s="385"/>
    </row>
    <row r="15" spans="2:44" ht="18" customHeight="1">
      <c r="B15" s="481" t="s">
        <v>7</v>
      </c>
      <c r="C15" s="482"/>
      <c r="D15" s="482"/>
      <c r="E15" s="482"/>
      <c r="F15" s="482"/>
      <c r="G15" s="482"/>
      <c r="H15" s="482"/>
      <c r="I15" s="482"/>
      <c r="J15" s="482"/>
      <c r="K15" s="482"/>
      <c r="L15" s="482"/>
      <c r="M15" s="482"/>
      <c r="N15" s="482"/>
      <c r="O15" s="482"/>
      <c r="P15" s="482"/>
      <c r="Q15" s="482"/>
      <c r="R15" s="482"/>
      <c r="S15" s="482"/>
      <c r="T15" s="482"/>
      <c r="U15" s="482"/>
      <c r="V15" s="482"/>
      <c r="W15" s="482"/>
      <c r="X15" s="483"/>
      <c r="Z15" s="76" t="s">
        <v>51</v>
      </c>
      <c r="AB15" s="497">
        <v>2021</v>
      </c>
      <c r="AC15" s="497"/>
      <c r="AD15" s="480" t="s">
        <v>135</v>
      </c>
      <c r="AE15" s="480"/>
      <c r="AF15" s="480"/>
      <c r="AG15" s="480"/>
      <c r="AH15" s="480"/>
      <c r="AI15" s="378">
        <v>2</v>
      </c>
      <c r="AJ15" s="378"/>
      <c r="AK15" s="378"/>
      <c r="AL15" s="378">
        <v>2</v>
      </c>
      <c r="AM15" s="378"/>
      <c r="AN15" s="378"/>
      <c r="AO15" s="378"/>
      <c r="AP15" s="379">
        <f t="shared" si="1"/>
        <v>1</v>
      </c>
      <c r="AQ15" s="379"/>
      <c r="AR15" s="384">
        <f t="shared" ref="AR15" si="2">SUM(AP15:AQ18)/4</f>
        <v>0.91666666666666663</v>
      </c>
    </row>
    <row r="16" spans="2:44" ht="12.75" customHeight="1">
      <c r="B16" s="517" t="s">
        <v>52</v>
      </c>
      <c r="C16" s="506" t="s">
        <v>8</v>
      </c>
      <c r="D16" s="508"/>
      <c r="E16" s="506" t="s">
        <v>115</v>
      </c>
      <c r="F16" s="508"/>
      <c r="G16" s="506" t="s">
        <v>109</v>
      </c>
      <c r="H16" s="507"/>
      <c r="I16" s="507"/>
      <c r="J16" s="507"/>
      <c r="K16" s="507"/>
      <c r="L16" s="508"/>
      <c r="M16" s="519" t="s">
        <v>116</v>
      </c>
      <c r="N16" s="519"/>
      <c r="O16" s="519"/>
      <c r="P16" s="519"/>
      <c r="Q16" s="519"/>
      <c r="R16" s="519"/>
      <c r="S16" s="519"/>
      <c r="T16" s="519"/>
      <c r="U16" s="519"/>
      <c r="V16" s="519"/>
      <c r="W16" s="519"/>
      <c r="X16" s="519"/>
      <c r="AB16" s="497"/>
      <c r="AC16" s="497"/>
      <c r="AD16" s="480" t="s">
        <v>136</v>
      </c>
      <c r="AE16" s="480"/>
      <c r="AF16" s="480"/>
      <c r="AG16" s="480"/>
      <c r="AH16" s="480"/>
      <c r="AI16" s="378">
        <v>5</v>
      </c>
      <c r="AJ16" s="378"/>
      <c r="AK16" s="378"/>
      <c r="AL16" s="378">
        <v>5</v>
      </c>
      <c r="AM16" s="378"/>
      <c r="AN16" s="378"/>
      <c r="AO16" s="378"/>
      <c r="AP16" s="379">
        <f t="shared" si="1"/>
        <v>1</v>
      </c>
      <c r="AQ16" s="379"/>
      <c r="AR16" s="384"/>
    </row>
    <row r="17" spans="2:44" ht="12.75" customHeight="1">
      <c r="B17" s="518"/>
      <c r="C17" s="509"/>
      <c r="D17" s="511"/>
      <c r="E17" s="509"/>
      <c r="F17" s="511"/>
      <c r="G17" s="509"/>
      <c r="H17" s="510"/>
      <c r="I17" s="510"/>
      <c r="J17" s="510"/>
      <c r="K17" s="510"/>
      <c r="L17" s="511"/>
      <c r="M17" s="499" t="s">
        <v>121</v>
      </c>
      <c r="N17" s="500"/>
      <c r="O17" s="500"/>
      <c r="P17" s="500"/>
      <c r="Q17" s="512"/>
      <c r="R17" s="499" t="s">
        <v>122</v>
      </c>
      <c r="S17" s="500"/>
      <c r="T17" s="500"/>
      <c r="U17" s="500"/>
      <c r="V17" s="520" t="s">
        <v>117</v>
      </c>
      <c r="W17" s="520"/>
      <c r="X17" s="520"/>
      <c r="AB17" s="497"/>
      <c r="AC17" s="497"/>
      <c r="AD17" s="480" t="s">
        <v>137</v>
      </c>
      <c r="AE17" s="480"/>
      <c r="AF17" s="480"/>
      <c r="AG17" s="480"/>
      <c r="AH17" s="480"/>
      <c r="AI17" s="378">
        <v>6</v>
      </c>
      <c r="AJ17" s="378"/>
      <c r="AK17" s="378"/>
      <c r="AL17" s="378">
        <v>6</v>
      </c>
      <c r="AM17" s="378"/>
      <c r="AN17" s="378"/>
      <c r="AO17" s="378"/>
      <c r="AP17" s="379">
        <f t="shared" si="1"/>
        <v>1</v>
      </c>
      <c r="AQ17" s="379"/>
      <c r="AR17" s="384"/>
    </row>
    <row r="18" spans="2:44" ht="28.5" customHeight="1">
      <c r="B18" s="142" t="s">
        <v>188</v>
      </c>
      <c r="C18" s="521" t="s">
        <v>112</v>
      </c>
      <c r="D18" s="331"/>
      <c r="E18" s="409">
        <v>0.25</v>
      </c>
      <c r="F18" s="409"/>
      <c r="G18" s="513" t="s">
        <v>360</v>
      </c>
      <c r="H18" s="513"/>
      <c r="I18" s="513"/>
      <c r="J18" s="513"/>
      <c r="K18" s="513"/>
      <c r="L18" s="513"/>
      <c r="M18" s="522" t="s">
        <v>123</v>
      </c>
      <c r="N18" s="522"/>
      <c r="O18" s="522"/>
      <c r="P18" s="522"/>
      <c r="Q18" s="522"/>
      <c r="R18" s="523" t="s">
        <v>124</v>
      </c>
      <c r="S18" s="523"/>
      <c r="T18" s="523"/>
      <c r="U18" s="523"/>
      <c r="V18" s="524" t="s">
        <v>125</v>
      </c>
      <c r="W18" s="524"/>
      <c r="X18" s="524"/>
      <c r="AB18" s="497"/>
      <c r="AC18" s="497"/>
      <c r="AD18" s="480" t="s">
        <v>138</v>
      </c>
      <c r="AE18" s="480"/>
      <c r="AF18" s="480"/>
      <c r="AG18" s="480"/>
      <c r="AH18" s="480"/>
      <c r="AI18" s="378">
        <v>15</v>
      </c>
      <c r="AJ18" s="378"/>
      <c r="AK18" s="378"/>
      <c r="AL18" s="378">
        <v>10</v>
      </c>
      <c r="AM18" s="378"/>
      <c r="AN18" s="378"/>
      <c r="AO18" s="378"/>
      <c r="AP18" s="379">
        <f t="shared" si="1"/>
        <v>0.66666666666666663</v>
      </c>
      <c r="AQ18" s="379"/>
      <c r="AR18" s="384"/>
    </row>
    <row r="19" spans="2:44" ht="25.15" customHeight="1">
      <c r="B19" s="499" t="s">
        <v>9</v>
      </c>
      <c r="C19" s="500"/>
      <c r="D19" s="500"/>
      <c r="E19" s="500"/>
      <c r="F19" s="500"/>
      <c r="G19" s="500"/>
      <c r="H19" s="500"/>
      <c r="I19" s="500"/>
      <c r="J19" s="500"/>
      <c r="K19" s="500"/>
      <c r="L19" s="512"/>
      <c r="M19" s="499" t="s">
        <v>10</v>
      </c>
      <c r="N19" s="500"/>
      <c r="O19" s="500"/>
      <c r="P19" s="500"/>
      <c r="Q19" s="500"/>
      <c r="R19" s="500"/>
      <c r="S19" s="500"/>
      <c r="T19" s="500"/>
      <c r="U19" s="500"/>
      <c r="V19" s="500"/>
      <c r="W19" s="500"/>
      <c r="X19" s="512"/>
      <c r="AB19" s="502">
        <v>2022</v>
      </c>
      <c r="AC19" s="502"/>
      <c r="AD19" s="503" t="s">
        <v>139</v>
      </c>
      <c r="AE19" s="503"/>
      <c r="AF19" s="503"/>
      <c r="AG19" s="503"/>
      <c r="AH19" s="503"/>
      <c r="AI19" s="381">
        <v>4</v>
      </c>
      <c r="AJ19" s="381"/>
      <c r="AK19" s="381"/>
      <c r="AL19" s="381">
        <v>4</v>
      </c>
      <c r="AM19" s="381"/>
      <c r="AN19" s="381"/>
      <c r="AO19" s="381"/>
      <c r="AP19" s="382">
        <f t="shared" si="1"/>
        <v>1</v>
      </c>
      <c r="AQ19" s="382"/>
      <c r="AR19" s="385" t="e">
        <f t="shared" ref="AR19" si="3">SUM(AP19:AQ22)/4</f>
        <v>#DIV/0!</v>
      </c>
    </row>
    <row r="20" spans="2:44" ht="45.4" customHeight="1">
      <c r="B20" s="521" t="s">
        <v>364</v>
      </c>
      <c r="C20" s="330"/>
      <c r="D20" s="330"/>
      <c r="E20" s="330"/>
      <c r="F20" s="330"/>
      <c r="G20" s="330"/>
      <c r="H20" s="330"/>
      <c r="I20" s="330"/>
      <c r="J20" s="330"/>
      <c r="K20" s="330"/>
      <c r="L20" s="331"/>
      <c r="M20" s="521"/>
      <c r="N20" s="330"/>
      <c r="O20" s="330"/>
      <c r="P20" s="330"/>
      <c r="Q20" s="330"/>
      <c r="R20" s="330"/>
      <c r="S20" s="330"/>
      <c r="T20" s="330"/>
      <c r="U20" s="330"/>
      <c r="V20" s="330"/>
      <c r="W20" s="330"/>
      <c r="X20" s="331"/>
      <c r="AA20" s="79"/>
      <c r="AB20" s="502"/>
      <c r="AC20" s="502"/>
      <c r="AD20" s="503" t="s">
        <v>140</v>
      </c>
      <c r="AE20" s="503"/>
      <c r="AF20" s="503"/>
      <c r="AG20" s="503"/>
      <c r="AH20" s="503"/>
      <c r="AI20" s="381"/>
      <c r="AJ20" s="381"/>
      <c r="AK20" s="381"/>
      <c r="AL20" s="381"/>
      <c r="AM20" s="381"/>
      <c r="AN20" s="381"/>
      <c r="AO20" s="381"/>
      <c r="AP20" s="382" t="e">
        <f t="shared" si="1"/>
        <v>#DIV/0!</v>
      </c>
      <c r="AQ20" s="382"/>
      <c r="AR20" s="385"/>
    </row>
    <row r="21" spans="2:44" ht="18.95" customHeight="1">
      <c r="B21" s="481" t="s">
        <v>11</v>
      </c>
      <c r="C21" s="482"/>
      <c r="D21" s="482"/>
      <c r="E21" s="482"/>
      <c r="F21" s="482"/>
      <c r="G21" s="482"/>
      <c r="H21" s="482"/>
      <c r="I21" s="482"/>
      <c r="J21" s="482"/>
      <c r="K21" s="482"/>
      <c r="L21" s="482"/>
      <c r="M21" s="482"/>
      <c r="N21" s="482"/>
      <c r="O21" s="482"/>
      <c r="P21" s="482"/>
      <c r="Q21" s="482"/>
      <c r="R21" s="482"/>
      <c r="S21" s="482"/>
      <c r="T21" s="482"/>
      <c r="U21" s="482"/>
      <c r="V21" s="482"/>
      <c r="W21" s="482"/>
      <c r="X21" s="483"/>
      <c r="AB21" s="502"/>
      <c r="AC21" s="502"/>
      <c r="AD21" s="503" t="s">
        <v>141</v>
      </c>
      <c r="AE21" s="503"/>
      <c r="AF21" s="503"/>
      <c r="AG21" s="503"/>
      <c r="AH21" s="503"/>
      <c r="AI21" s="381"/>
      <c r="AJ21" s="381"/>
      <c r="AK21" s="381"/>
      <c r="AL21" s="381"/>
      <c r="AM21" s="381"/>
      <c r="AN21" s="381"/>
      <c r="AO21" s="381"/>
      <c r="AP21" s="382" t="e">
        <f t="shared" si="1"/>
        <v>#DIV/0!</v>
      </c>
      <c r="AQ21" s="382"/>
      <c r="AR21" s="385"/>
    </row>
    <row r="22" spans="2:44" ht="18.95" customHeight="1">
      <c r="B22" s="525" t="s">
        <v>12</v>
      </c>
      <c r="C22" s="525"/>
      <c r="D22" s="145" t="s">
        <v>13</v>
      </c>
      <c r="E22" s="145" t="s">
        <v>14</v>
      </c>
      <c r="F22" s="145" t="s">
        <v>15</v>
      </c>
      <c r="G22" s="526" t="s">
        <v>16</v>
      </c>
      <c r="H22" s="526"/>
      <c r="I22" s="526"/>
      <c r="J22" s="145" t="s">
        <v>17</v>
      </c>
      <c r="K22" s="526" t="s">
        <v>18</v>
      </c>
      <c r="L22" s="526"/>
      <c r="M22" s="526"/>
      <c r="N22" s="145" t="s">
        <v>19</v>
      </c>
      <c r="O22" s="526" t="s">
        <v>20</v>
      </c>
      <c r="P22" s="526"/>
      <c r="Q22" s="526" t="s">
        <v>21</v>
      </c>
      <c r="R22" s="526"/>
      <c r="S22" s="526"/>
      <c r="T22" s="526" t="s">
        <v>22</v>
      </c>
      <c r="U22" s="526"/>
      <c r="V22" s="526" t="s">
        <v>23</v>
      </c>
      <c r="W22" s="526"/>
      <c r="X22" s="145" t="s">
        <v>24</v>
      </c>
      <c r="AB22" s="502"/>
      <c r="AC22" s="502"/>
      <c r="AD22" s="503" t="s">
        <v>142</v>
      </c>
      <c r="AE22" s="503"/>
      <c r="AF22" s="503"/>
      <c r="AG22" s="503"/>
      <c r="AH22" s="503"/>
      <c r="AI22" s="381"/>
      <c r="AJ22" s="381"/>
      <c r="AK22" s="381"/>
      <c r="AL22" s="381"/>
      <c r="AM22" s="381"/>
      <c r="AN22" s="381"/>
      <c r="AO22" s="381"/>
      <c r="AP22" s="382" t="e">
        <f t="shared" si="1"/>
        <v>#DIV/0!</v>
      </c>
      <c r="AQ22" s="382"/>
      <c r="AR22" s="385"/>
    </row>
    <row r="23" spans="2:44" ht="18.95" customHeight="1">
      <c r="B23" s="525" t="s">
        <v>25</v>
      </c>
      <c r="C23" s="525"/>
      <c r="D23" s="368">
        <f>AL15</f>
        <v>2</v>
      </c>
      <c r="E23" s="330"/>
      <c r="F23" s="331"/>
      <c r="G23" s="368">
        <f>AL16</f>
        <v>5</v>
      </c>
      <c r="H23" s="437"/>
      <c r="I23" s="437"/>
      <c r="J23" s="437"/>
      <c r="K23" s="437"/>
      <c r="L23" s="437"/>
      <c r="M23" s="438"/>
      <c r="N23" s="368">
        <f>AL17</f>
        <v>6</v>
      </c>
      <c r="O23" s="330"/>
      <c r="P23" s="330"/>
      <c r="Q23" s="330"/>
      <c r="R23" s="330"/>
      <c r="S23" s="331"/>
      <c r="T23" s="368">
        <f>AL18</f>
        <v>10</v>
      </c>
      <c r="U23" s="330"/>
      <c r="V23" s="330"/>
      <c r="W23" s="330"/>
      <c r="X23" s="331"/>
      <c r="Z23" s="52"/>
      <c r="AA23" s="52"/>
    </row>
    <row r="24" spans="2:44" ht="18.95" customHeight="1">
      <c r="B24" s="525" t="s">
        <v>26</v>
      </c>
      <c r="C24" s="525"/>
      <c r="D24" s="368">
        <f>AI15</f>
        <v>2</v>
      </c>
      <c r="E24" s="330"/>
      <c r="F24" s="331"/>
      <c r="G24" s="368">
        <f>AI16</f>
        <v>5</v>
      </c>
      <c r="H24" s="330"/>
      <c r="I24" s="330"/>
      <c r="J24" s="330"/>
      <c r="K24" s="330"/>
      <c r="L24" s="330"/>
      <c r="M24" s="331"/>
      <c r="N24" s="368">
        <f>AI17</f>
        <v>6</v>
      </c>
      <c r="O24" s="330"/>
      <c r="P24" s="330"/>
      <c r="Q24" s="330"/>
      <c r="R24" s="330"/>
      <c r="S24" s="331"/>
      <c r="T24" s="368">
        <f>AI18</f>
        <v>15</v>
      </c>
      <c r="U24" s="330"/>
      <c r="V24" s="330"/>
      <c r="W24" s="330"/>
      <c r="X24" s="331"/>
      <c r="Y24" s="78"/>
    </row>
    <row r="25" spans="2:44" ht="19.7" customHeight="1">
      <c r="B25" s="481" t="s">
        <v>47</v>
      </c>
      <c r="C25" s="482"/>
      <c r="D25" s="482"/>
      <c r="E25" s="482"/>
      <c r="F25" s="482"/>
      <c r="G25" s="482"/>
      <c r="H25" s="482"/>
      <c r="I25" s="482"/>
      <c r="J25" s="482"/>
      <c r="K25" s="482"/>
      <c r="L25" s="482"/>
      <c r="M25" s="482"/>
      <c r="N25" s="482"/>
      <c r="O25" s="482"/>
      <c r="P25" s="482"/>
      <c r="Q25" s="482"/>
      <c r="R25" s="482"/>
      <c r="S25" s="482"/>
      <c r="T25" s="482"/>
      <c r="U25" s="482"/>
      <c r="V25" s="482"/>
      <c r="W25" s="482"/>
      <c r="X25" s="483"/>
    </row>
    <row r="26" spans="2:44" ht="25.5">
      <c r="B26" s="145" t="s">
        <v>27</v>
      </c>
      <c r="C26" s="145" t="s">
        <v>28</v>
      </c>
      <c r="D26" s="145" t="s">
        <v>29</v>
      </c>
      <c r="E26" s="145" t="s">
        <v>30</v>
      </c>
      <c r="F26" s="139"/>
      <c r="G26" s="139"/>
      <c r="H26" s="527"/>
      <c r="I26" s="527"/>
      <c r="J26" s="527"/>
      <c r="K26" s="527"/>
      <c r="L26" s="527"/>
      <c r="M26" s="527"/>
      <c r="N26" s="527"/>
      <c r="O26" s="527"/>
      <c r="P26" s="527"/>
      <c r="Q26" s="527"/>
      <c r="R26" s="527"/>
      <c r="S26" s="529"/>
      <c r="T26" s="529"/>
      <c r="U26" s="529"/>
      <c r="V26" s="529"/>
      <c r="W26" s="529"/>
      <c r="X26" s="530"/>
    </row>
    <row r="27" spans="2:44" ht="17.649999999999999" customHeight="1">
      <c r="B27" s="146" t="s">
        <v>31</v>
      </c>
      <c r="C27" s="365">
        <f>IF(ISERROR($D$23/$D$24),0,$D$23/$D$24)</f>
        <v>1</v>
      </c>
      <c r="D27" s="365">
        <f>$E$18</f>
        <v>0.25</v>
      </c>
      <c r="E27" s="136">
        <f>$O$14</f>
        <v>1</v>
      </c>
      <c r="H27" s="528"/>
      <c r="I27" s="528"/>
      <c r="J27" s="531"/>
      <c r="K27" s="531"/>
      <c r="L27" s="85"/>
      <c r="M27" s="85"/>
      <c r="N27" s="528"/>
      <c r="O27" s="528"/>
      <c r="P27" s="528"/>
      <c r="Q27" s="528"/>
      <c r="R27" s="528"/>
      <c r="S27" s="542"/>
      <c r="T27" s="542"/>
      <c r="U27" s="542"/>
      <c r="V27" s="542"/>
      <c r="W27" s="542"/>
      <c r="X27" s="543"/>
    </row>
    <row r="28" spans="2:44" ht="17.649999999999999" customHeight="1">
      <c r="B28" s="146" t="s">
        <v>32</v>
      </c>
      <c r="C28" s="366"/>
      <c r="D28" s="366"/>
      <c r="E28" s="136">
        <f t="shared" ref="E28:E37" si="4">$O$14</f>
        <v>1</v>
      </c>
      <c r="H28" s="531"/>
      <c r="I28" s="531"/>
      <c r="J28" s="531"/>
      <c r="K28" s="531"/>
      <c r="L28" s="12"/>
      <c r="M28" s="85"/>
      <c r="N28" s="531"/>
      <c r="O28" s="531"/>
      <c r="P28" s="531"/>
      <c r="Q28" s="531"/>
      <c r="R28" s="531"/>
      <c r="S28" s="542"/>
      <c r="T28" s="542"/>
      <c r="U28" s="542"/>
      <c r="V28" s="542"/>
      <c r="W28" s="542"/>
      <c r="X28" s="543"/>
    </row>
    <row r="29" spans="2:44" ht="17.649999999999999" customHeight="1">
      <c r="B29" s="146" t="s">
        <v>33</v>
      </c>
      <c r="C29" s="367"/>
      <c r="D29" s="367"/>
      <c r="E29" s="136">
        <f t="shared" si="4"/>
        <v>1</v>
      </c>
      <c r="H29" s="531"/>
      <c r="I29" s="531"/>
      <c r="J29" s="531"/>
      <c r="K29" s="531"/>
      <c r="L29" s="12"/>
      <c r="M29" s="85"/>
      <c r="N29" s="531"/>
      <c r="O29" s="531"/>
      <c r="P29" s="531"/>
      <c r="Q29" s="531"/>
      <c r="R29" s="531"/>
      <c r="S29" s="542"/>
      <c r="T29" s="542"/>
      <c r="U29" s="542"/>
      <c r="V29" s="542"/>
      <c r="W29" s="542"/>
      <c r="X29" s="543"/>
    </row>
    <row r="30" spans="2:44" ht="17.649999999999999" customHeight="1">
      <c r="B30" s="146" t="s">
        <v>34</v>
      </c>
      <c r="C30" s="365">
        <f>IF(ISERROR($G$23/$G$24),0,$G$23/$G$24)</f>
        <v>1</v>
      </c>
      <c r="D30" s="365">
        <f t="shared" ref="D30:D36" si="5">$E$18</f>
        <v>0.25</v>
      </c>
      <c r="E30" s="136">
        <f t="shared" si="4"/>
        <v>1</v>
      </c>
      <c r="H30" s="531"/>
      <c r="I30" s="531"/>
      <c r="J30" s="531"/>
      <c r="K30" s="531"/>
      <c r="L30" s="12"/>
      <c r="M30" s="85"/>
      <c r="N30" s="531"/>
      <c r="O30" s="531"/>
      <c r="P30" s="531"/>
      <c r="Q30" s="531"/>
      <c r="R30" s="531"/>
      <c r="S30" s="542"/>
      <c r="T30" s="542"/>
      <c r="U30" s="542"/>
      <c r="V30" s="542"/>
      <c r="W30" s="542"/>
      <c r="X30" s="543"/>
    </row>
    <row r="31" spans="2:44" ht="17.649999999999999" customHeight="1">
      <c r="B31" s="146" t="s">
        <v>35</v>
      </c>
      <c r="C31" s="366"/>
      <c r="D31" s="366"/>
      <c r="E31" s="136">
        <f t="shared" si="4"/>
        <v>1</v>
      </c>
      <c r="H31" s="531"/>
      <c r="I31" s="531"/>
      <c r="J31" s="531"/>
      <c r="K31" s="531"/>
      <c r="L31" s="12"/>
      <c r="M31" s="85"/>
      <c r="N31" s="531"/>
      <c r="O31" s="531"/>
      <c r="P31" s="531"/>
      <c r="Q31" s="531"/>
      <c r="R31" s="531"/>
      <c r="S31" s="542"/>
      <c r="T31" s="542"/>
      <c r="U31" s="542"/>
      <c r="V31" s="542"/>
      <c r="W31" s="542"/>
      <c r="X31" s="543"/>
    </row>
    <row r="32" spans="2:44" ht="17.649999999999999" customHeight="1">
      <c r="B32" s="146" t="s">
        <v>36</v>
      </c>
      <c r="C32" s="367"/>
      <c r="D32" s="367"/>
      <c r="E32" s="136">
        <f t="shared" si="4"/>
        <v>1</v>
      </c>
      <c r="H32" s="531"/>
      <c r="I32" s="531"/>
      <c r="J32" s="531"/>
      <c r="K32" s="531"/>
      <c r="L32" s="12"/>
      <c r="M32" s="85"/>
      <c r="N32" s="531"/>
      <c r="O32" s="531"/>
      <c r="P32" s="531"/>
      <c r="Q32" s="531"/>
      <c r="R32" s="531"/>
      <c r="S32" s="542"/>
      <c r="T32" s="542"/>
      <c r="U32" s="542"/>
      <c r="V32" s="542"/>
      <c r="W32" s="542"/>
      <c r="X32" s="543"/>
    </row>
    <row r="33" spans="2:27" ht="17.649999999999999" customHeight="1">
      <c r="B33" s="146" t="s">
        <v>37</v>
      </c>
      <c r="C33" s="365">
        <f>IF(ISERROR($N$23/$N$24),0,$N$23/$N$24)</f>
        <v>1</v>
      </c>
      <c r="D33" s="365">
        <f t="shared" si="5"/>
        <v>0.25</v>
      </c>
      <c r="E33" s="136">
        <f t="shared" si="4"/>
        <v>1</v>
      </c>
      <c r="H33" s="531"/>
      <c r="I33" s="531"/>
      <c r="J33" s="531"/>
      <c r="K33" s="531"/>
      <c r="L33" s="12"/>
      <c r="M33" s="85"/>
      <c r="N33" s="531"/>
      <c r="O33" s="531"/>
      <c r="P33" s="531"/>
      <c r="Q33" s="531"/>
      <c r="R33" s="531"/>
      <c r="S33" s="542"/>
      <c r="T33" s="542"/>
      <c r="U33" s="542"/>
      <c r="V33" s="542"/>
      <c r="W33" s="542"/>
      <c r="X33" s="543"/>
    </row>
    <row r="34" spans="2:27" ht="17.649999999999999" customHeight="1">
      <c r="B34" s="146" t="s">
        <v>38</v>
      </c>
      <c r="C34" s="366"/>
      <c r="D34" s="366"/>
      <c r="E34" s="136">
        <f t="shared" si="4"/>
        <v>1</v>
      </c>
      <c r="H34" s="531"/>
      <c r="I34" s="531"/>
      <c r="J34" s="531"/>
      <c r="K34" s="531"/>
      <c r="L34" s="12"/>
      <c r="M34" s="85"/>
      <c r="N34" s="531"/>
      <c r="O34" s="531"/>
      <c r="P34" s="531"/>
      <c r="Q34" s="531"/>
      <c r="R34" s="531"/>
      <c r="S34" s="542"/>
      <c r="T34" s="542"/>
      <c r="U34" s="542"/>
      <c r="V34" s="542"/>
      <c r="W34" s="542"/>
      <c r="X34" s="543"/>
    </row>
    <row r="35" spans="2:27" ht="17.649999999999999" customHeight="1">
      <c r="B35" s="146" t="s">
        <v>39</v>
      </c>
      <c r="C35" s="367"/>
      <c r="D35" s="367"/>
      <c r="E35" s="136">
        <f t="shared" si="4"/>
        <v>1</v>
      </c>
      <c r="H35" s="531"/>
      <c r="I35" s="531"/>
      <c r="J35" s="531"/>
      <c r="K35" s="531"/>
      <c r="L35" s="12"/>
      <c r="M35" s="85"/>
      <c r="N35" s="531"/>
      <c r="O35" s="531"/>
      <c r="P35" s="531"/>
      <c r="Q35" s="531"/>
      <c r="R35" s="531"/>
      <c r="S35" s="542"/>
      <c r="T35" s="542"/>
      <c r="U35" s="542"/>
      <c r="V35" s="542"/>
      <c r="W35" s="542"/>
      <c r="X35" s="543"/>
    </row>
    <row r="36" spans="2:27" ht="17.649999999999999" customHeight="1">
      <c r="B36" s="146" t="s">
        <v>40</v>
      </c>
      <c r="C36" s="365">
        <f>IF(ISERROR($T$23/$T$24),0,$T$23/$T$24)</f>
        <v>0.66666666666666663</v>
      </c>
      <c r="D36" s="365">
        <f t="shared" si="5"/>
        <v>0.25</v>
      </c>
      <c r="E36" s="136">
        <f t="shared" si="4"/>
        <v>1</v>
      </c>
      <c r="H36" s="531"/>
      <c r="I36" s="531"/>
      <c r="J36" s="531"/>
      <c r="K36" s="531"/>
      <c r="L36" s="12"/>
      <c r="M36" s="85"/>
      <c r="N36" s="531"/>
      <c r="O36" s="531"/>
      <c r="P36" s="531"/>
      <c r="Q36" s="531"/>
      <c r="R36" s="531"/>
      <c r="S36" s="542"/>
      <c r="T36" s="542"/>
      <c r="U36" s="542"/>
      <c r="V36" s="542"/>
      <c r="W36" s="542"/>
      <c r="X36" s="543"/>
    </row>
    <row r="37" spans="2:27" ht="17.649999999999999" customHeight="1">
      <c r="B37" s="146" t="s">
        <v>41</v>
      </c>
      <c r="C37" s="366"/>
      <c r="D37" s="366"/>
      <c r="E37" s="136">
        <f t="shared" si="4"/>
        <v>1</v>
      </c>
      <c r="H37" s="531"/>
      <c r="I37" s="531"/>
      <c r="J37" s="531"/>
      <c r="K37" s="531"/>
      <c r="L37" s="12"/>
      <c r="M37" s="85"/>
      <c r="N37" s="531"/>
      <c r="O37" s="531"/>
      <c r="P37" s="531"/>
      <c r="Q37" s="531"/>
      <c r="R37" s="531"/>
      <c r="S37" s="542"/>
      <c r="T37" s="542"/>
      <c r="U37" s="542"/>
      <c r="V37" s="542"/>
      <c r="W37" s="542"/>
      <c r="X37" s="543"/>
    </row>
    <row r="38" spans="2:27" ht="17.649999999999999" customHeight="1">
      <c r="B38" s="146" t="s">
        <v>42</v>
      </c>
      <c r="C38" s="367"/>
      <c r="D38" s="367"/>
      <c r="E38" s="136">
        <v>0</v>
      </c>
      <c r="F38" s="141"/>
      <c r="G38" s="141"/>
      <c r="H38" s="532"/>
      <c r="I38" s="532"/>
      <c r="J38" s="532"/>
      <c r="K38" s="532"/>
      <c r="L38" s="7"/>
      <c r="M38" s="87"/>
      <c r="N38" s="532"/>
      <c r="O38" s="532"/>
      <c r="P38" s="532"/>
      <c r="Q38" s="532"/>
      <c r="R38" s="532"/>
      <c r="S38" s="544"/>
      <c r="T38" s="544"/>
      <c r="U38" s="544"/>
      <c r="V38" s="544"/>
      <c r="W38" s="544"/>
      <c r="X38" s="545"/>
    </row>
    <row r="39" spans="2:27" ht="8.4499999999999993" customHeight="1">
      <c r="B39" s="138"/>
      <c r="C39" s="139"/>
      <c r="D39" s="139"/>
      <c r="E39" s="139"/>
      <c r="F39" s="139"/>
      <c r="G39" s="139"/>
      <c r="H39" s="139"/>
      <c r="I39" s="139"/>
      <c r="J39" s="139"/>
      <c r="K39" s="139"/>
      <c r="L39" s="139"/>
      <c r="M39" s="139"/>
      <c r="N39" s="139"/>
      <c r="O39" s="139"/>
      <c r="P39" s="139"/>
      <c r="Q39" s="139"/>
      <c r="R39" s="139"/>
      <c r="S39" s="139"/>
      <c r="T39" s="139"/>
      <c r="U39" s="139"/>
      <c r="V39" s="139"/>
      <c r="W39" s="139"/>
      <c r="X39" s="140"/>
    </row>
    <row r="40" spans="2:27" ht="15.75" customHeight="1">
      <c r="B40" s="546" t="s">
        <v>50</v>
      </c>
      <c r="C40" s="547"/>
      <c r="D40" s="547"/>
      <c r="E40" s="547"/>
      <c r="F40" s="547"/>
      <c r="G40" s="547"/>
      <c r="H40" s="547"/>
      <c r="I40" s="547"/>
      <c r="J40" s="547"/>
      <c r="K40" s="547"/>
      <c r="L40" s="547"/>
      <c r="M40" s="547"/>
      <c r="N40" s="547"/>
      <c r="O40" s="547"/>
      <c r="P40" s="547"/>
      <c r="Q40" s="547"/>
      <c r="R40" s="547"/>
      <c r="S40" s="547"/>
      <c r="T40" s="547"/>
      <c r="U40" s="547"/>
      <c r="V40" s="547"/>
      <c r="W40" s="547"/>
      <c r="X40" s="548"/>
    </row>
    <row r="41" spans="2:27" ht="185.25" customHeight="1">
      <c r="B41" s="549" t="s">
        <v>386</v>
      </c>
      <c r="C41" s="549"/>
      <c r="D41" s="549"/>
      <c r="E41" s="549"/>
      <c r="F41" s="549"/>
      <c r="G41" s="549"/>
      <c r="H41" s="549"/>
      <c r="I41" s="549"/>
      <c r="J41" s="549"/>
      <c r="K41" s="549"/>
      <c r="L41" s="549"/>
      <c r="M41" s="549"/>
      <c r="N41" s="549"/>
      <c r="O41" s="549"/>
      <c r="P41" s="549"/>
      <c r="Q41" s="549"/>
      <c r="R41" s="549"/>
      <c r="S41" s="549"/>
      <c r="T41" s="549"/>
      <c r="U41" s="549"/>
      <c r="V41" s="549"/>
      <c r="W41" s="549"/>
      <c r="X41" s="549"/>
      <c r="Y41" s="90"/>
      <c r="Z41" s="91"/>
      <c r="AA41" s="91"/>
    </row>
    <row r="42" spans="2:27" ht="10.5" customHeight="1">
      <c r="B42" s="550"/>
      <c r="C42" s="527"/>
      <c r="D42" s="527"/>
      <c r="E42" s="527"/>
      <c r="F42" s="527"/>
      <c r="G42" s="527"/>
      <c r="H42" s="527"/>
      <c r="I42" s="527"/>
      <c r="J42" s="527"/>
      <c r="K42" s="527"/>
      <c r="L42" s="527"/>
      <c r="M42" s="527"/>
      <c r="N42" s="527"/>
      <c r="O42" s="527"/>
      <c r="P42" s="527"/>
      <c r="Q42" s="527"/>
      <c r="R42" s="527"/>
      <c r="S42" s="527"/>
      <c r="T42" s="527"/>
      <c r="U42" s="527"/>
      <c r="V42" s="527"/>
      <c r="W42" s="527"/>
      <c r="X42" s="530"/>
      <c r="Y42" s="92"/>
      <c r="Z42" s="57"/>
      <c r="AA42" s="58"/>
    </row>
    <row r="43" spans="2:27" ht="18" customHeight="1">
      <c r="B43" s="551" t="s">
        <v>43</v>
      </c>
      <c r="C43" s="552"/>
      <c r="D43" s="552"/>
      <c r="E43" s="552"/>
      <c r="F43" s="552"/>
      <c r="G43" s="552"/>
      <c r="H43" s="552"/>
      <c r="I43" s="552"/>
      <c r="J43" s="552"/>
      <c r="K43" s="552"/>
      <c r="L43" s="552"/>
      <c r="M43" s="552"/>
      <c r="N43" s="552"/>
      <c r="O43" s="552"/>
      <c r="P43" s="552"/>
      <c r="Q43" s="552"/>
      <c r="R43" s="552"/>
      <c r="S43" s="552"/>
      <c r="T43" s="552"/>
      <c r="U43" s="552"/>
      <c r="V43" s="552"/>
      <c r="W43" s="552"/>
      <c r="X43" s="553"/>
      <c r="Y43" s="92"/>
      <c r="Z43" s="57"/>
      <c r="AA43" s="58"/>
    </row>
    <row r="44" spans="2:27" ht="32.25" customHeight="1">
      <c r="B44" s="554"/>
      <c r="C44" s="555"/>
      <c r="D44" s="555"/>
      <c r="E44" s="555"/>
      <c r="F44" s="555"/>
      <c r="G44" s="555"/>
      <c r="H44" s="555"/>
      <c r="I44" s="555"/>
      <c r="J44" s="555"/>
      <c r="K44" s="555"/>
      <c r="L44" s="555"/>
      <c r="M44" s="555"/>
      <c r="N44" s="555"/>
      <c r="O44" s="555"/>
      <c r="P44" s="555"/>
      <c r="Q44" s="555"/>
      <c r="R44" s="555"/>
      <c r="S44" s="555"/>
      <c r="T44" s="555"/>
      <c r="U44" s="555"/>
      <c r="V44" s="555"/>
      <c r="W44" s="555"/>
      <c r="X44" s="556"/>
      <c r="Y44" s="92"/>
      <c r="Z44" s="57"/>
      <c r="AA44" s="58"/>
    </row>
    <row r="45" spans="2:27" ht="8.4499999999999993" customHeight="1">
      <c r="B45" s="138"/>
      <c r="C45" s="139"/>
      <c r="D45" s="139"/>
      <c r="E45" s="139"/>
      <c r="F45" s="139"/>
      <c r="G45" s="527"/>
      <c r="H45" s="527"/>
      <c r="I45" s="527"/>
      <c r="J45" s="527"/>
      <c r="K45" s="527"/>
      <c r="L45" s="527"/>
      <c r="M45" s="139"/>
      <c r="N45" s="139"/>
      <c r="O45" s="139"/>
      <c r="P45" s="139"/>
      <c r="Q45" s="139"/>
      <c r="R45" s="139"/>
      <c r="S45" s="139"/>
      <c r="T45" s="139"/>
      <c r="U45" s="139"/>
      <c r="V45" s="139"/>
      <c r="W45" s="139"/>
      <c r="X45" s="140"/>
      <c r="Y45" s="92"/>
      <c r="Z45" s="57"/>
      <c r="AA45" s="58"/>
    </row>
    <row r="46" spans="2:27" ht="12.75">
      <c r="B46" s="533" t="s">
        <v>44</v>
      </c>
      <c r="C46" s="534"/>
      <c r="D46" s="534"/>
      <c r="E46" s="534"/>
      <c r="F46" s="534"/>
      <c r="G46" s="534"/>
      <c r="H46" s="534"/>
      <c r="J46" s="93" t="s">
        <v>45</v>
      </c>
      <c r="L46" s="639" t="s">
        <v>199</v>
      </c>
      <c r="M46" s="640"/>
      <c r="O46" s="85" t="s">
        <v>46</v>
      </c>
      <c r="Q46" s="521"/>
      <c r="R46" s="331"/>
      <c r="X46" s="143"/>
      <c r="Y46" s="92"/>
      <c r="Z46" s="57"/>
      <c r="AA46" s="58"/>
    </row>
    <row r="47" spans="2:27" ht="8.4499999999999993" customHeight="1">
      <c r="B47" s="95"/>
      <c r="I47" s="537"/>
      <c r="J47" s="537"/>
      <c r="K47" s="537"/>
      <c r="L47" s="537"/>
      <c r="M47" s="537"/>
      <c r="N47" s="537"/>
      <c r="O47" s="537"/>
      <c r="P47" s="537"/>
      <c r="Q47" s="537"/>
      <c r="R47" s="537"/>
      <c r="S47" s="537"/>
      <c r="T47" s="537"/>
      <c r="U47" s="537"/>
      <c r="V47" s="537"/>
      <c r="W47" s="537"/>
      <c r="X47" s="538"/>
      <c r="Y47" s="92"/>
      <c r="Z47" s="57"/>
      <c r="AA47" s="58"/>
    </row>
    <row r="48" spans="2:27" ht="35.25" customHeight="1">
      <c r="B48" s="539" t="s">
        <v>57</v>
      </c>
      <c r="C48" s="540"/>
      <c r="D48" s="540"/>
      <c r="E48" s="540"/>
      <c r="F48" s="540"/>
      <c r="G48" s="540"/>
      <c r="H48" s="540"/>
      <c r="I48" s="540"/>
      <c r="J48" s="540"/>
      <c r="K48" s="540"/>
      <c r="L48" s="540"/>
      <c r="M48" s="540"/>
      <c r="N48" s="540"/>
      <c r="O48" s="540"/>
      <c r="P48" s="540"/>
      <c r="Q48" s="540"/>
      <c r="R48" s="540"/>
      <c r="S48" s="540"/>
      <c r="T48" s="540"/>
      <c r="U48" s="540"/>
      <c r="V48" s="540"/>
      <c r="W48" s="540"/>
      <c r="X48" s="541"/>
      <c r="Y48" s="92"/>
      <c r="Z48" s="57"/>
      <c r="AA48" s="58"/>
    </row>
    <row r="49" spans="2:27" ht="8.4499999999999993" customHeight="1">
      <c r="B49" s="96"/>
      <c r="C49" s="141"/>
      <c r="D49" s="141"/>
      <c r="E49" s="141"/>
      <c r="F49" s="141"/>
      <c r="G49" s="147"/>
      <c r="H49" s="141"/>
      <c r="I49" s="16"/>
      <c r="J49" s="35"/>
      <c r="K49" s="7"/>
      <c r="L49" s="141"/>
      <c r="M49" s="141"/>
      <c r="N49" s="141"/>
      <c r="O49" s="141"/>
      <c r="P49" s="141"/>
      <c r="Q49" s="141"/>
      <c r="R49" s="141"/>
      <c r="S49" s="141"/>
      <c r="T49" s="141"/>
      <c r="U49" s="141"/>
      <c r="V49" s="141"/>
      <c r="W49" s="141"/>
      <c r="X49" s="144"/>
      <c r="Y49" s="92"/>
      <c r="Z49" s="57"/>
      <c r="AA49" s="58"/>
    </row>
    <row r="50" spans="2:27" ht="13.5" customHeight="1">
      <c r="G50" s="531"/>
      <c r="H50" s="531"/>
      <c r="I50" s="531"/>
      <c r="J50" s="531"/>
      <c r="K50" s="531"/>
      <c r="L50" s="531"/>
      <c r="M50" s="531"/>
      <c r="N50" s="531"/>
      <c r="O50" s="531"/>
      <c r="P50" s="531"/>
      <c r="Q50" s="531"/>
      <c r="R50" s="531"/>
      <c r="S50" s="531"/>
      <c r="T50" s="531"/>
      <c r="U50" s="531"/>
      <c r="V50" s="531"/>
      <c r="W50" s="531"/>
      <c r="X50" s="531"/>
      <c r="Y50" s="92"/>
      <c r="Z50" s="57"/>
      <c r="AA50" s="58"/>
    </row>
  </sheetData>
  <sheetProtection selectLockedCells="1" selectUnlockedCells="1"/>
  <mergeCells count="221">
    <mergeCell ref="AR7:AR10"/>
    <mergeCell ref="AR11:AR14"/>
    <mergeCell ref="AR15:AR18"/>
    <mergeCell ref="AR19:AR22"/>
    <mergeCell ref="B46:H46"/>
    <mergeCell ref="L46:M46"/>
    <mergeCell ref="Q46:R46"/>
    <mergeCell ref="I47:X47"/>
    <mergeCell ref="B48:X48"/>
    <mergeCell ref="H36:I36"/>
    <mergeCell ref="J36:K36"/>
    <mergeCell ref="N36:O36"/>
    <mergeCell ref="P36:R36"/>
    <mergeCell ref="H37:I37"/>
    <mergeCell ref="J37:K37"/>
    <mergeCell ref="N37:O37"/>
    <mergeCell ref="P37:R37"/>
    <mergeCell ref="H34:I34"/>
    <mergeCell ref="J34:K34"/>
    <mergeCell ref="N34:O34"/>
    <mergeCell ref="P34:R34"/>
    <mergeCell ref="H35:I35"/>
    <mergeCell ref="J35:K35"/>
    <mergeCell ref="N35:O35"/>
    <mergeCell ref="H32:I32"/>
    <mergeCell ref="J32:K32"/>
    <mergeCell ref="N32:O32"/>
    <mergeCell ref="P32:R32"/>
    <mergeCell ref="H33:I33"/>
    <mergeCell ref="J33:K33"/>
    <mergeCell ref="N33:O33"/>
    <mergeCell ref="P33:R33"/>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C36:C38"/>
    <mergeCell ref="D36:D38"/>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P35:R35"/>
    <mergeCell ref="D23:F23"/>
    <mergeCell ref="G23:M23"/>
    <mergeCell ref="N23:S23"/>
    <mergeCell ref="T23:X23"/>
    <mergeCell ref="D24:F24"/>
    <mergeCell ref="G24:M24"/>
    <mergeCell ref="N24:S24"/>
    <mergeCell ref="T24:X24"/>
    <mergeCell ref="B25:X25"/>
    <mergeCell ref="AI22:AK22"/>
    <mergeCell ref="AL22:AO22"/>
    <mergeCell ref="AP22:AQ22"/>
    <mergeCell ref="B21:X21"/>
    <mergeCell ref="AD21:AH21"/>
    <mergeCell ref="AI21:AK21"/>
    <mergeCell ref="AL21:AO21"/>
    <mergeCell ref="AP21:AQ21"/>
    <mergeCell ref="B22:C22"/>
    <mergeCell ref="G22:I22"/>
    <mergeCell ref="K22:M22"/>
    <mergeCell ref="O22:P22"/>
    <mergeCell ref="Q22:S22"/>
    <mergeCell ref="AL16:AO16"/>
    <mergeCell ref="AP19:AQ19"/>
    <mergeCell ref="B20:L20"/>
    <mergeCell ref="M20:X20"/>
    <mergeCell ref="AD20:AH20"/>
    <mergeCell ref="AI20:AK20"/>
    <mergeCell ref="AL20:AO20"/>
    <mergeCell ref="AP20:AQ20"/>
    <mergeCell ref="AD18:AH18"/>
    <mergeCell ref="AI18:AK18"/>
    <mergeCell ref="AL18:AO18"/>
    <mergeCell ref="AP18:AQ18"/>
    <mergeCell ref="B19:L19"/>
    <mergeCell ref="M19:X19"/>
    <mergeCell ref="AB19:AC22"/>
    <mergeCell ref="AD19:AH19"/>
    <mergeCell ref="AI19:AK19"/>
    <mergeCell ref="AL19:AO19"/>
    <mergeCell ref="C18:D18"/>
    <mergeCell ref="E18:F18"/>
    <mergeCell ref="G18:L18"/>
    <mergeCell ref="M18:Q18"/>
    <mergeCell ref="R18:U18"/>
    <mergeCell ref="V18:X18"/>
    <mergeCell ref="AI14:AK14"/>
    <mergeCell ref="AL14:AO14"/>
    <mergeCell ref="AP14:AQ14"/>
    <mergeCell ref="B15:X15"/>
    <mergeCell ref="AB15:AC18"/>
    <mergeCell ref="AD15:AH15"/>
    <mergeCell ref="AI15:AK15"/>
    <mergeCell ref="AL15:AO15"/>
    <mergeCell ref="AP15:AQ15"/>
    <mergeCell ref="B16:B17"/>
    <mergeCell ref="C16:D17"/>
    <mergeCell ref="AP16:AQ16"/>
    <mergeCell ref="M17:Q17"/>
    <mergeCell ref="R17:U17"/>
    <mergeCell ref="V17:X17"/>
    <mergeCell ref="AD17:AH17"/>
    <mergeCell ref="AI17:AK17"/>
    <mergeCell ref="AL17:AO17"/>
    <mergeCell ref="AP17:AQ17"/>
    <mergeCell ref="E16:F17"/>
    <mergeCell ref="G16:L17"/>
    <mergeCell ref="M16:X16"/>
    <mergeCell ref="AD16:AH16"/>
    <mergeCell ref="AI16:AK16"/>
    <mergeCell ref="AI11:AK11"/>
    <mergeCell ref="AL11:AO11"/>
    <mergeCell ref="AP11:AQ11"/>
    <mergeCell ref="B12:F13"/>
    <mergeCell ref="G12:J13"/>
    <mergeCell ref="K12:N13"/>
    <mergeCell ref="O12:X12"/>
    <mergeCell ref="AD12:AH12"/>
    <mergeCell ref="AI12:AK12"/>
    <mergeCell ref="AL12:AO12"/>
    <mergeCell ref="AP12:AQ12"/>
    <mergeCell ref="O13:R13"/>
    <mergeCell ref="S13:U13"/>
    <mergeCell ref="V13:X13"/>
    <mergeCell ref="AD13:AH13"/>
    <mergeCell ref="AI13:AK13"/>
    <mergeCell ref="AL13:AO13"/>
    <mergeCell ref="AP13:AQ13"/>
    <mergeCell ref="AP7:AQ7"/>
    <mergeCell ref="AD8:AH8"/>
    <mergeCell ref="AI8:AK8"/>
    <mergeCell ref="AL8:AO8"/>
    <mergeCell ref="AP8:AQ8"/>
    <mergeCell ref="B9:X9"/>
    <mergeCell ref="AD9:AH9"/>
    <mergeCell ref="AI9:AK9"/>
    <mergeCell ref="AL9:AO9"/>
    <mergeCell ref="AP9:AQ9"/>
    <mergeCell ref="B7:F8"/>
    <mergeCell ref="G7:X8"/>
    <mergeCell ref="AB7:AC10"/>
    <mergeCell ref="AD7:AH7"/>
    <mergeCell ref="AI7:AK7"/>
    <mergeCell ref="AL7:AO7"/>
    <mergeCell ref="B10:X10"/>
    <mergeCell ref="AD10:AH10"/>
    <mergeCell ref="AI10:AK10"/>
    <mergeCell ref="AL10:AO10"/>
    <mergeCell ref="AP10:AQ10"/>
    <mergeCell ref="AI5:AK6"/>
    <mergeCell ref="AL5:AO6"/>
    <mergeCell ref="AP5:AQ6"/>
    <mergeCell ref="B6:X6"/>
    <mergeCell ref="B1:T1"/>
    <mergeCell ref="U1:X4"/>
    <mergeCell ref="B2:T4"/>
    <mergeCell ref="C5:D5"/>
    <mergeCell ref="E5:G5"/>
    <mergeCell ref="H5:J5"/>
    <mergeCell ref="K5:N5"/>
    <mergeCell ref="O5:R5"/>
    <mergeCell ref="S5:V5"/>
    <mergeCell ref="AB3:AR4"/>
    <mergeCell ref="AR5:AR6"/>
    <mergeCell ref="AB1:AR1"/>
    <mergeCell ref="C27:C29"/>
    <mergeCell ref="D27:D29"/>
    <mergeCell ref="C30:C32"/>
    <mergeCell ref="D30:D32"/>
    <mergeCell ref="C33:C35"/>
    <mergeCell ref="D33:D35"/>
    <mergeCell ref="W5:X5"/>
    <mergeCell ref="AB5:AC6"/>
    <mergeCell ref="AD5:AH6"/>
    <mergeCell ref="B11:X11"/>
    <mergeCell ref="AB11:AC14"/>
    <mergeCell ref="AD11:AH11"/>
    <mergeCell ref="B14:F14"/>
    <mergeCell ref="G14:J14"/>
    <mergeCell ref="K14:N14"/>
    <mergeCell ref="O14:R14"/>
    <mergeCell ref="S14:U14"/>
    <mergeCell ref="V14:X14"/>
    <mergeCell ref="AD14:AH14"/>
    <mergeCell ref="T22:U22"/>
    <mergeCell ref="V22:W22"/>
    <mergeCell ref="AD22:AH22"/>
    <mergeCell ref="B24:C24"/>
    <mergeCell ref="B23:C23"/>
  </mergeCells>
  <pageMargins left="0.23622047244094491" right="0.23622047244094491" top="0.31496062992125984" bottom="0" header="0.51181102362204722" footer="0.51181102362204722"/>
  <pageSetup scale="73" firstPageNumber="0" pageOrder="overThenDown" orientation="portrait" r:id="rId1"/>
  <headerFooter alignWithMargins="0"/>
  <drawing r:id="rId2"/>
  <legacyDrawing r:id="rId3"/>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9">
    <tabColor rgb="FF00B050"/>
    <pageSetUpPr fitToPage="1"/>
  </sheetPr>
  <dimension ref="B1:AR50"/>
  <sheetViews>
    <sheetView zoomScale="80" zoomScaleNormal="80" zoomScaleSheetLayoutView="100" workbookViewId="0">
      <selection activeCell="H5" sqref="H5:J5"/>
    </sheetView>
  </sheetViews>
  <sheetFormatPr baseColWidth="10" defaultColWidth="4.625" defaultRowHeight="13.5" customHeight="1"/>
  <cols>
    <col min="1" max="1" width="1" style="137" customWidth="1"/>
    <col min="2" max="2" width="9.875" style="137" customWidth="1"/>
    <col min="3" max="3" width="8.5" style="137" customWidth="1"/>
    <col min="4" max="4" width="8.25" style="137" customWidth="1"/>
    <col min="5" max="5" width="8.125" style="137" customWidth="1"/>
    <col min="6" max="6" width="6.625" style="137" customWidth="1"/>
    <col min="7" max="7" width="3.5" style="137" customWidth="1"/>
    <col min="8" max="8" width="2.375" style="137" customWidth="1"/>
    <col min="9" max="9" width="2" style="137" customWidth="1"/>
    <col min="10" max="10" width="7.25" style="137" customWidth="1"/>
    <col min="11" max="11" width="1.75" style="137" customWidth="1"/>
    <col min="12" max="12" width="2.125" style="137" customWidth="1"/>
    <col min="13" max="13" width="2.375" style="137" customWidth="1"/>
    <col min="14" max="14" width="6.125" style="137" customWidth="1"/>
    <col min="15" max="15" width="4.5" style="137" customWidth="1"/>
    <col min="16" max="16" width="2" style="137" customWidth="1"/>
    <col min="17" max="17" width="1.5" style="137" customWidth="1"/>
    <col min="18" max="18" width="3.75" style="137" customWidth="1"/>
    <col min="19" max="19" width="5.375" style="137" customWidth="1"/>
    <col min="20" max="20" width="3.875" style="137" customWidth="1"/>
    <col min="21" max="21" width="4.375" style="137" customWidth="1"/>
    <col min="22" max="22" width="5.875" style="137" customWidth="1"/>
    <col min="23" max="23" width="5.75" style="137" customWidth="1"/>
    <col min="24" max="24" width="6.25" style="137" customWidth="1"/>
    <col min="25" max="25" width="1.375" style="75" customWidth="1"/>
    <col min="26" max="26" width="3.25" style="76" customWidth="1"/>
    <col min="27" max="27" width="3.75" style="76" customWidth="1"/>
    <col min="28" max="43" width="4.625" style="76"/>
    <col min="44" max="44" width="7.75" style="137" customWidth="1"/>
    <col min="45" max="16384" width="4.625" style="137"/>
  </cols>
  <sheetData>
    <row r="1" spans="2:44" ht="20.25" customHeight="1">
      <c r="B1" s="459" t="s">
        <v>72</v>
      </c>
      <c r="C1" s="460"/>
      <c r="D1" s="460"/>
      <c r="E1" s="460"/>
      <c r="F1" s="460"/>
      <c r="G1" s="460"/>
      <c r="H1" s="460"/>
      <c r="I1" s="460"/>
      <c r="J1" s="460"/>
      <c r="K1" s="460"/>
      <c r="L1" s="460"/>
      <c r="M1" s="460"/>
      <c r="N1" s="460"/>
      <c r="O1" s="460"/>
      <c r="P1" s="460"/>
      <c r="Q1" s="460"/>
      <c r="R1" s="460"/>
      <c r="S1" s="460"/>
      <c r="T1" s="461"/>
      <c r="U1" s="462"/>
      <c r="V1" s="463"/>
      <c r="W1" s="463"/>
      <c r="X1" s="464"/>
      <c r="AB1" s="383" t="s">
        <v>374</v>
      </c>
      <c r="AC1" s="383"/>
      <c r="AD1" s="383"/>
      <c r="AE1" s="383"/>
      <c r="AF1" s="383"/>
      <c r="AG1" s="383"/>
      <c r="AH1" s="383"/>
      <c r="AI1" s="383"/>
      <c r="AJ1" s="383"/>
      <c r="AK1" s="383"/>
      <c r="AL1" s="383"/>
      <c r="AM1" s="383"/>
      <c r="AN1" s="383"/>
      <c r="AO1" s="383"/>
      <c r="AP1" s="383"/>
      <c r="AQ1" s="383"/>
      <c r="AR1" s="383"/>
    </row>
    <row r="2" spans="2:44" ht="13.5" customHeight="1">
      <c r="B2" s="471" t="s">
        <v>75</v>
      </c>
      <c r="C2" s="472"/>
      <c r="D2" s="472"/>
      <c r="E2" s="472"/>
      <c r="F2" s="472"/>
      <c r="G2" s="472"/>
      <c r="H2" s="472"/>
      <c r="I2" s="472"/>
      <c r="J2" s="472"/>
      <c r="K2" s="472"/>
      <c r="L2" s="472"/>
      <c r="M2" s="472"/>
      <c r="N2" s="472"/>
      <c r="O2" s="472"/>
      <c r="P2" s="472"/>
      <c r="Q2" s="472"/>
      <c r="R2" s="472"/>
      <c r="S2" s="472"/>
      <c r="T2" s="473"/>
      <c r="U2" s="465"/>
      <c r="V2" s="466"/>
      <c r="W2" s="466"/>
      <c r="X2" s="467"/>
    </row>
    <row r="3" spans="2:44" ht="13.5" customHeight="1">
      <c r="B3" s="474"/>
      <c r="C3" s="475"/>
      <c r="D3" s="475"/>
      <c r="E3" s="475"/>
      <c r="F3" s="475"/>
      <c r="G3" s="475"/>
      <c r="H3" s="475"/>
      <c r="I3" s="475"/>
      <c r="J3" s="475"/>
      <c r="K3" s="475"/>
      <c r="L3" s="475"/>
      <c r="M3" s="475"/>
      <c r="N3" s="475"/>
      <c r="O3" s="475"/>
      <c r="P3" s="475"/>
      <c r="Q3" s="475"/>
      <c r="R3" s="475"/>
      <c r="S3" s="475"/>
      <c r="T3" s="476"/>
      <c r="U3" s="465"/>
      <c r="V3" s="466"/>
      <c r="W3" s="466"/>
      <c r="X3" s="467"/>
      <c r="AB3" s="372" t="s">
        <v>194</v>
      </c>
      <c r="AC3" s="372"/>
      <c r="AD3" s="372"/>
      <c r="AE3" s="372"/>
      <c r="AF3" s="372"/>
      <c r="AG3" s="372"/>
      <c r="AH3" s="372"/>
      <c r="AI3" s="372"/>
      <c r="AJ3" s="372"/>
      <c r="AK3" s="372"/>
      <c r="AL3" s="372"/>
      <c r="AM3" s="372"/>
      <c r="AN3" s="372"/>
      <c r="AO3" s="372"/>
      <c r="AP3" s="372"/>
      <c r="AQ3" s="372"/>
      <c r="AR3" s="372"/>
    </row>
    <row r="4" spans="2:44" ht="13.5" customHeight="1">
      <c r="B4" s="477"/>
      <c r="C4" s="478"/>
      <c r="D4" s="478"/>
      <c r="E4" s="478"/>
      <c r="F4" s="478"/>
      <c r="G4" s="478"/>
      <c r="H4" s="478"/>
      <c r="I4" s="478"/>
      <c r="J4" s="478"/>
      <c r="K4" s="478"/>
      <c r="L4" s="478"/>
      <c r="M4" s="478"/>
      <c r="N4" s="478"/>
      <c r="O4" s="478"/>
      <c r="P4" s="478"/>
      <c r="Q4" s="478"/>
      <c r="R4" s="478"/>
      <c r="S4" s="478"/>
      <c r="T4" s="479"/>
      <c r="U4" s="468"/>
      <c r="V4" s="469"/>
      <c r="W4" s="469"/>
      <c r="X4" s="470"/>
      <c r="AB4" s="372"/>
      <c r="AC4" s="372"/>
      <c r="AD4" s="372"/>
      <c r="AE4" s="372"/>
      <c r="AF4" s="372"/>
      <c r="AG4" s="372"/>
      <c r="AH4" s="372"/>
      <c r="AI4" s="372"/>
      <c r="AJ4" s="372"/>
      <c r="AK4" s="372"/>
      <c r="AL4" s="372"/>
      <c r="AM4" s="372"/>
      <c r="AN4" s="372"/>
      <c r="AO4" s="372"/>
      <c r="AP4" s="372"/>
      <c r="AQ4" s="372"/>
      <c r="AR4" s="372"/>
    </row>
    <row r="5" spans="2:44" s="41" customFormat="1" ht="14.25" customHeight="1">
      <c r="B5" s="135" t="s">
        <v>0</v>
      </c>
      <c r="C5" s="336" t="s">
        <v>126</v>
      </c>
      <c r="D5" s="336"/>
      <c r="E5" s="337" t="s">
        <v>1</v>
      </c>
      <c r="F5" s="337"/>
      <c r="G5" s="337"/>
      <c r="H5" s="336" t="s">
        <v>441</v>
      </c>
      <c r="I5" s="336"/>
      <c r="J5" s="336"/>
      <c r="K5" s="337" t="s">
        <v>2</v>
      </c>
      <c r="L5" s="337"/>
      <c r="M5" s="337"/>
      <c r="N5" s="337"/>
      <c r="O5" s="336" t="s">
        <v>442</v>
      </c>
      <c r="P5" s="336"/>
      <c r="Q5" s="336"/>
      <c r="R5" s="336"/>
      <c r="S5" s="339" t="s">
        <v>3</v>
      </c>
      <c r="T5" s="340"/>
      <c r="U5" s="340"/>
      <c r="V5" s="341"/>
      <c r="W5" s="342" t="s">
        <v>120</v>
      </c>
      <c r="X5" s="343"/>
      <c r="Y5" s="47"/>
      <c r="Z5" s="48"/>
      <c r="AA5" s="48"/>
      <c r="AB5" s="380" t="s">
        <v>143</v>
      </c>
      <c r="AC5" s="380"/>
      <c r="AD5" s="380" t="s">
        <v>144</v>
      </c>
      <c r="AE5" s="380"/>
      <c r="AF5" s="380"/>
      <c r="AG5" s="380"/>
      <c r="AH5" s="380"/>
      <c r="AI5" s="380" t="s">
        <v>145</v>
      </c>
      <c r="AJ5" s="380"/>
      <c r="AK5" s="380"/>
      <c r="AL5" s="380" t="s">
        <v>146</v>
      </c>
      <c r="AM5" s="380"/>
      <c r="AN5" s="380"/>
      <c r="AO5" s="380"/>
      <c r="AP5" s="372" t="s">
        <v>149</v>
      </c>
      <c r="AQ5" s="372"/>
      <c r="AR5" s="373" t="s">
        <v>150</v>
      </c>
    </row>
    <row r="6" spans="2:44" ht="9" customHeight="1">
      <c r="B6" s="484"/>
      <c r="C6" s="484"/>
      <c r="D6" s="484"/>
      <c r="E6" s="484"/>
      <c r="F6" s="484"/>
      <c r="G6" s="484"/>
      <c r="H6" s="484"/>
      <c r="I6" s="484"/>
      <c r="J6" s="484"/>
      <c r="K6" s="484"/>
      <c r="L6" s="484"/>
      <c r="M6" s="484"/>
      <c r="N6" s="484"/>
      <c r="O6" s="484"/>
      <c r="P6" s="484"/>
      <c r="Q6" s="484"/>
      <c r="R6" s="484"/>
      <c r="S6" s="484"/>
      <c r="T6" s="484"/>
      <c r="U6" s="484"/>
      <c r="V6" s="484"/>
      <c r="W6" s="484"/>
      <c r="X6" s="484"/>
      <c r="AB6" s="380"/>
      <c r="AC6" s="380"/>
      <c r="AD6" s="380"/>
      <c r="AE6" s="380"/>
      <c r="AF6" s="380"/>
      <c r="AG6" s="380"/>
      <c r="AH6" s="380"/>
      <c r="AI6" s="380"/>
      <c r="AJ6" s="380"/>
      <c r="AK6" s="380"/>
      <c r="AL6" s="380"/>
      <c r="AM6" s="380"/>
      <c r="AN6" s="380"/>
      <c r="AO6" s="380"/>
      <c r="AP6" s="372"/>
      <c r="AQ6" s="372"/>
      <c r="AR6" s="373"/>
    </row>
    <row r="7" spans="2:44" ht="14.25" customHeight="1">
      <c r="B7" s="485" t="s">
        <v>76</v>
      </c>
      <c r="C7" s="486"/>
      <c r="D7" s="486"/>
      <c r="E7" s="486"/>
      <c r="F7" s="487"/>
      <c r="G7" s="491" t="s">
        <v>77</v>
      </c>
      <c r="H7" s="492"/>
      <c r="I7" s="492"/>
      <c r="J7" s="492"/>
      <c r="K7" s="492"/>
      <c r="L7" s="492"/>
      <c r="M7" s="492"/>
      <c r="N7" s="492"/>
      <c r="O7" s="492"/>
      <c r="P7" s="492"/>
      <c r="Q7" s="492"/>
      <c r="R7" s="492"/>
      <c r="S7" s="492"/>
      <c r="T7" s="492"/>
      <c r="U7" s="492"/>
      <c r="V7" s="492"/>
      <c r="W7" s="492"/>
      <c r="X7" s="493"/>
      <c r="AB7" s="497">
        <v>2019</v>
      </c>
      <c r="AC7" s="497"/>
      <c r="AD7" s="480" t="s">
        <v>127</v>
      </c>
      <c r="AE7" s="480"/>
      <c r="AF7" s="480"/>
      <c r="AG7" s="480"/>
      <c r="AH7" s="480"/>
      <c r="AI7" s="378"/>
      <c r="AJ7" s="378"/>
      <c r="AK7" s="378"/>
      <c r="AL7" s="378"/>
      <c r="AM7" s="378"/>
      <c r="AN7" s="378"/>
      <c r="AO7" s="378"/>
      <c r="AP7" s="379" t="e">
        <f t="shared" ref="AP7:AP10" si="0">AL7/AI7</f>
        <v>#DIV/0!</v>
      </c>
      <c r="AQ7" s="379"/>
      <c r="AR7" s="384" t="e">
        <f>SUM(AP7:AQ10)/4</f>
        <v>#DIV/0!</v>
      </c>
    </row>
    <row r="8" spans="2:44" ht="14.25" customHeight="1">
      <c r="B8" s="488"/>
      <c r="C8" s="489"/>
      <c r="D8" s="489"/>
      <c r="E8" s="489"/>
      <c r="F8" s="490"/>
      <c r="G8" s="494"/>
      <c r="H8" s="495"/>
      <c r="I8" s="495"/>
      <c r="J8" s="495"/>
      <c r="K8" s="495"/>
      <c r="L8" s="495"/>
      <c r="M8" s="495"/>
      <c r="N8" s="495"/>
      <c r="O8" s="495"/>
      <c r="P8" s="495"/>
      <c r="Q8" s="495"/>
      <c r="R8" s="495"/>
      <c r="S8" s="495"/>
      <c r="T8" s="495"/>
      <c r="U8" s="495"/>
      <c r="V8" s="495"/>
      <c r="W8" s="495"/>
      <c r="X8" s="496"/>
      <c r="AB8" s="497"/>
      <c r="AC8" s="497"/>
      <c r="AD8" s="480" t="s">
        <v>128</v>
      </c>
      <c r="AE8" s="480"/>
      <c r="AF8" s="480"/>
      <c r="AG8" s="480"/>
      <c r="AH8" s="480"/>
      <c r="AI8" s="378"/>
      <c r="AJ8" s="378"/>
      <c r="AK8" s="378"/>
      <c r="AL8" s="378"/>
      <c r="AM8" s="378"/>
      <c r="AN8" s="378"/>
      <c r="AO8" s="378"/>
      <c r="AP8" s="379" t="e">
        <f t="shared" si="0"/>
        <v>#DIV/0!</v>
      </c>
      <c r="AQ8" s="379"/>
      <c r="AR8" s="384"/>
    </row>
    <row r="9" spans="2:44" ht="19.149999999999999" customHeight="1">
      <c r="B9" s="481" t="s">
        <v>49</v>
      </c>
      <c r="C9" s="482"/>
      <c r="D9" s="482"/>
      <c r="E9" s="482"/>
      <c r="F9" s="482"/>
      <c r="G9" s="482"/>
      <c r="H9" s="482"/>
      <c r="I9" s="482"/>
      <c r="J9" s="482"/>
      <c r="K9" s="482"/>
      <c r="L9" s="482"/>
      <c r="M9" s="482"/>
      <c r="N9" s="482"/>
      <c r="O9" s="482"/>
      <c r="P9" s="482"/>
      <c r="Q9" s="482"/>
      <c r="R9" s="482"/>
      <c r="S9" s="482"/>
      <c r="T9" s="482"/>
      <c r="U9" s="482"/>
      <c r="V9" s="482"/>
      <c r="W9" s="482"/>
      <c r="X9" s="483"/>
      <c r="AB9" s="497"/>
      <c r="AC9" s="497"/>
      <c r="AD9" s="480" t="s">
        <v>129</v>
      </c>
      <c r="AE9" s="480"/>
      <c r="AF9" s="480"/>
      <c r="AG9" s="480"/>
      <c r="AH9" s="480"/>
      <c r="AI9" s="378"/>
      <c r="AJ9" s="378"/>
      <c r="AK9" s="378"/>
      <c r="AL9" s="378"/>
      <c r="AM9" s="378"/>
      <c r="AN9" s="378"/>
      <c r="AO9" s="378"/>
      <c r="AP9" s="379" t="e">
        <f t="shared" si="0"/>
        <v>#DIV/0!</v>
      </c>
      <c r="AQ9" s="379"/>
      <c r="AR9" s="384"/>
    </row>
    <row r="10" spans="2:44" ht="15" customHeight="1">
      <c r="B10" s="499" t="s">
        <v>4</v>
      </c>
      <c r="C10" s="500"/>
      <c r="D10" s="500"/>
      <c r="E10" s="500"/>
      <c r="F10" s="500"/>
      <c r="G10" s="500"/>
      <c r="H10" s="500"/>
      <c r="I10" s="500"/>
      <c r="J10" s="500"/>
      <c r="K10" s="500"/>
      <c r="L10" s="500"/>
      <c r="M10" s="500"/>
      <c r="N10" s="500"/>
      <c r="O10" s="500"/>
      <c r="P10" s="500"/>
      <c r="Q10" s="500"/>
      <c r="R10" s="500"/>
      <c r="S10" s="500"/>
      <c r="T10" s="500"/>
      <c r="U10" s="500"/>
      <c r="V10" s="500"/>
      <c r="W10" s="500"/>
      <c r="X10" s="500"/>
      <c r="AB10" s="497"/>
      <c r="AC10" s="497"/>
      <c r="AD10" s="480" t="s">
        <v>130</v>
      </c>
      <c r="AE10" s="480"/>
      <c r="AF10" s="480"/>
      <c r="AG10" s="480"/>
      <c r="AH10" s="480"/>
      <c r="AI10" s="378"/>
      <c r="AJ10" s="378"/>
      <c r="AK10" s="378"/>
      <c r="AL10" s="378"/>
      <c r="AM10" s="378"/>
      <c r="AN10" s="378"/>
      <c r="AO10" s="378"/>
      <c r="AP10" s="379" t="e">
        <f t="shared" si="0"/>
        <v>#DIV/0!</v>
      </c>
      <c r="AQ10" s="379"/>
      <c r="AR10" s="384"/>
    </row>
    <row r="11" spans="2:44" ht="38.25" customHeight="1">
      <c r="B11" s="501" t="s">
        <v>365</v>
      </c>
      <c r="C11" s="501"/>
      <c r="D11" s="501"/>
      <c r="E11" s="501"/>
      <c r="F11" s="501"/>
      <c r="G11" s="501"/>
      <c r="H11" s="501"/>
      <c r="I11" s="501"/>
      <c r="J11" s="501"/>
      <c r="K11" s="501"/>
      <c r="L11" s="501"/>
      <c r="M11" s="501"/>
      <c r="N11" s="501"/>
      <c r="O11" s="501"/>
      <c r="P11" s="501"/>
      <c r="Q11" s="501"/>
      <c r="R11" s="501"/>
      <c r="S11" s="501"/>
      <c r="T11" s="501"/>
      <c r="U11" s="501"/>
      <c r="V11" s="501"/>
      <c r="W11" s="501"/>
      <c r="X11" s="501"/>
      <c r="AB11" s="502">
        <v>2020</v>
      </c>
      <c r="AC11" s="502"/>
      <c r="AD11" s="503" t="s">
        <v>131</v>
      </c>
      <c r="AE11" s="503"/>
      <c r="AF11" s="503"/>
      <c r="AG11" s="503"/>
      <c r="AH11" s="503"/>
      <c r="AI11" s="381">
        <v>4</v>
      </c>
      <c r="AJ11" s="381"/>
      <c r="AK11" s="381"/>
      <c r="AL11" s="381">
        <v>1</v>
      </c>
      <c r="AM11" s="381"/>
      <c r="AN11" s="381"/>
      <c r="AO11" s="381"/>
      <c r="AP11" s="382">
        <f>AL11/AI11</f>
        <v>0.25</v>
      </c>
      <c r="AQ11" s="382"/>
      <c r="AR11" s="385">
        <f>SUM(AP11:AQ14)/4</f>
        <v>0.5625</v>
      </c>
    </row>
    <row r="12" spans="2:44" ht="12.75">
      <c r="B12" s="506" t="s">
        <v>56</v>
      </c>
      <c r="C12" s="507"/>
      <c r="D12" s="507"/>
      <c r="E12" s="507"/>
      <c r="F12" s="508"/>
      <c r="G12" s="506" t="s">
        <v>48</v>
      </c>
      <c r="H12" s="507"/>
      <c r="I12" s="507"/>
      <c r="J12" s="508"/>
      <c r="K12" s="506" t="s">
        <v>5</v>
      </c>
      <c r="L12" s="507"/>
      <c r="M12" s="507"/>
      <c r="N12" s="508"/>
      <c r="O12" s="499" t="s">
        <v>6</v>
      </c>
      <c r="P12" s="500"/>
      <c r="Q12" s="500"/>
      <c r="R12" s="500"/>
      <c r="S12" s="500"/>
      <c r="T12" s="500"/>
      <c r="U12" s="500"/>
      <c r="V12" s="500"/>
      <c r="W12" s="500"/>
      <c r="X12" s="512"/>
      <c r="Y12" s="78"/>
      <c r="Z12" s="79"/>
      <c r="AA12" s="79"/>
      <c r="AB12" s="502"/>
      <c r="AC12" s="502"/>
      <c r="AD12" s="503" t="s">
        <v>132</v>
      </c>
      <c r="AE12" s="503"/>
      <c r="AF12" s="503"/>
      <c r="AG12" s="503"/>
      <c r="AH12" s="503"/>
      <c r="AI12" s="381">
        <v>2</v>
      </c>
      <c r="AJ12" s="381"/>
      <c r="AK12" s="381"/>
      <c r="AL12" s="381">
        <v>2</v>
      </c>
      <c r="AM12" s="381"/>
      <c r="AN12" s="381"/>
      <c r="AO12" s="381"/>
      <c r="AP12" s="382">
        <f t="shared" ref="AP12:AP22" si="1">AL12/AI12</f>
        <v>1</v>
      </c>
      <c r="AQ12" s="382"/>
      <c r="AR12" s="385"/>
    </row>
    <row r="13" spans="2:44" ht="25.5" customHeight="1">
      <c r="B13" s="509"/>
      <c r="C13" s="510"/>
      <c r="D13" s="510"/>
      <c r="E13" s="510"/>
      <c r="F13" s="511"/>
      <c r="G13" s="509"/>
      <c r="H13" s="510"/>
      <c r="I13" s="510"/>
      <c r="J13" s="511"/>
      <c r="K13" s="509"/>
      <c r="L13" s="510"/>
      <c r="M13" s="510"/>
      <c r="N13" s="511"/>
      <c r="O13" s="499" t="s">
        <v>55</v>
      </c>
      <c r="P13" s="500"/>
      <c r="Q13" s="500"/>
      <c r="R13" s="512"/>
      <c r="S13" s="499" t="s">
        <v>54</v>
      </c>
      <c r="T13" s="500"/>
      <c r="U13" s="512"/>
      <c r="V13" s="499" t="s">
        <v>53</v>
      </c>
      <c r="W13" s="500"/>
      <c r="X13" s="512"/>
      <c r="Y13" s="78"/>
      <c r="Z13" s="79"/>
      <c r="AA13" s="79"/>
      <c r="AB13" s="502"/>
      <c r="AC13" s="502"/>
      <c r="AD13" s="503" t="s">
        <v>133</v>
      </c>
      <c r="AE13" s="503"/>
      <c r="AF13" s="503"/>
      <c r="AG13" s="503"/>
      <c r="AH13" s="503"/>
      <c r="AI13" s="381">
        <v>2</v>
      </c>
      <c r="AJ13" s="381"/>
      <c r="AK13" s="381"/>
      <c r="AL13" s="381">
        <v>2</v>
      </c>
      <c r="AM13" s="381"/>
      <c r="AN13" s="381"/>
      <c r="AO13" s="381"/>
      <c r="AP13" s="382">
        <f t="shared" si="1"/>
        <v>1</v>
      </c>
      <c r="AQ13" s="382"/>
      <c r="AR13" s="385"/>
    </row>
    <row r="14" spans="2:44" ht="29.25" customHeight="1">
      <c r="B14" s="513" t="s">
        <v>366</v>
      </c>
      <c r="C14" s="513"/>
      <c r="D14" s="513"/>
      <c r="E14" s="513"/>
      <c r="F14" s="513"/>
      <c r="G14" s="409" t="s">
        <v>100</v>
      </c>
      <c r="H14" s="409"/>
      <c r="I14" s="409"/>
      <c r="J14" s="409"/>
      <c r="K14" s="409">
        <v>0.7</v>
      </c>
      <c r="L14" s="409"/>
      <c r="M14" s="409"/>
      <c r="N14" s="409"/>
      <c r="O14" s="514">
        <v>1</v>
      </c>
      <c r="P14" s="515"/>
      <c r="Q14" s="515"/>
      <c r="R14" s="516"/>
      <c r="S14" s="329">
        <v>44561</v>
      </c>
      <c r="T14" s="330"/>
      <c r="U14" s="331"/>
      <c r="V14" s="332">
        <v>2021</v>
      </c>
      <c r="W14" s="332"/>
      <c r="X14" s="332"/>
      <c r="AB14" s="502"/>
      <c r="AC14" s="502"/>
      <c r="AD14" s="503" t="s">
        <v>134</v>
      </c>
      <c r="AE14" s="503"/>
      <c r="AF14" s="503"/>
      <c r="AG14" s="503"/>
      <c r="AH14" s="503"/>
      <c r="AI14" s="381">
        <v>2</v>
      </c>
      <c r="AJ14" s="381"/>
      <c r="AK14" s="381"/>
      <c r="AL14" s="381"/>
      <c r="AM14" s="381"/>
      <c r="AN14" s="381"/>
      <c r="AO14" s="381"/>
      <c r="AP14" s="382">
        <f t="shared" si="1"/>
        <v>0</v>
      </c>
      <c r="AQ14" s="382"/>
      <c r="AR14" s="385"/>
    </row>
    <row r="15" spans="2:44" ht="18" customHeight="1">
      <c r="B15" s="481" t="s">
        <v>7</v>
      </c>
      <c r="C15" s="482"/>
      <c r="D15" s="482"/>
      <c r="E15" s="482"/>
      <c r="F15" s="482"/>
      <c r="G15" s="482"/>
      <c r="H15" s="482"/>
      <c r="I15" s="482"/>
      <c r="J15" s="482"/>
      <c r="K15" s="482"/>
      <c r="L15" s="482"/>
      <c r="M15" s="482"/>
      <c r="N15" s="482"/>
      <c r="O15" s="482"/>
      <c r="P15" s="482"/>
      <c r="Q15" s="482"/>
      <c r="R15" s="482"/>
      <c r="S15" s="482"/>
      <c r="T15" s="482"/>
      <c r="U15" s="482"/>
      <c r="V15" s="482"/>
      <c r="W15" s="482"/>
      <c r="X15" s="483"/>
      <c r="Z15" s="76" t="s">
        <v>51</v>
      </c>
      <c r="AB15" s="497">
        <v>2021</v>
      </c>
      <c r="AC15" s="497"/>
      <c r="AD15" s="480" t="s">
        <v>135</v>
      </c>
      <c r="AE15" s="480"/>
      <c r="AF15" s="480"/>
      <c r="AG15" s="480"/>
      <c r="AH15" s="480"/>
      <c r="AI15" s="378">
        <v>50</v>
      </c>
      <c r="AJ15" s="378"/>
      <c r="AK15" s="378"/>
      <c r="AL15" s="378">
        <v>44</v>
      </c>
      <c r="AM15" s="378"/>
      <c r="AN15" s="378"/>
      <c r="AO15" s="378"/>
      <c r="AP15" s="379">
        <f t="shared" si="1"/>
        <v>0.88</v>
      </c>
      <c r="AQ15" s="379"/>
      <c r="AR15" s="384">
        <f t="shared" ref="AR15" si="2">SUM(AP15:AQ18)/4</f>
        <v>0.67599613152804638</v>
      </c>
    </row>
    <row r="16" spans="2:44" ht="12.75" customHeight="1">
      <c r="B16" s="517" t="s">
        <v>52</v>
      </c>
      <c r="C16" s="506" t="s">
        <v>8</v>
      </c>
      <c r="D16" s="508"/>
      <c r="E16" s="506" t="s">
        <v>115</v>
      </c>
      <c r="F16" s="508"/>
      <c r="G16" s="506" t="s">
        <v>109</v>
      </c>
      <c r="H16" s="507"/>
      <c r="I16" s="507"/>
      <c r="J16" s="507"/>
      <c r="K16" s="507"/>
      <c r="L16" s="508"/>
      <c r="M16" s="519" t="s">
        <v>116</v>
      </c>
      <c r="N16" s="519"/>
      <c r="O16" s="519"/>
      <c r="P16" s="519"/>
      <c r="Q16" s="519"/>
      <c r="R16" s="519"/>
      <c r="S16" s="519"/>
      <c r="T16" s="519"/>
      <c r="U16" s="519"/>
      <c r="V16" s="519"/>
      <c r="W16" s="519"/>
      <c r="X16" s="519"/>
      <c r="AB16" s="497"/>
      <c r="AC16" s="497"/>
      <c r="AD16" s="480" t="s">
        <v>136</v>
      </c>
      <c r="AE16" s="480"/>
      <c r="AF16" s="480"/>
      <c r="AG16" s="480"/>
      <c r="AH16" s="480"/>
      <c r="AI16" s="378">
        <v>47</v>
      </c>
      <c r="AJ16" s="378"/>
      <c r="AK16" s="378"/>
      <c r="AL16" s="378">
        <v>43</v>
      </c>
      <c r="AM16" s="378"/>
      <c r="AN16" s="378"/>
      <c r="AO16" s="378"/>
      <c r="AP16" s="379">
        <f t="shared" si="1"/>
        <v>0.91489361702127658</v>
      </c>
      <c r="AQ16" s="379"/>
      <c r="AR16" s="384"/>
    </row>
    <row r="17" spans="2:44" ht="12.75" customHeight="1">
      <c r="B17" s="518"/>
      <c r="C17" s="509"/>
      <c r="D17" s="511"/>
      <c r="E17" s="509"/>
      <c r="F17" s="511"/>
      <c r="G17" s="509"/>
      <c r="H17" s="510"/>
      <c r="I17" s="510"/>
      <c r="J17" s="510"/>
      <c r="K17" s="510"/>
      <c r="L17" s="511"/>
      <c r="M17" s="499" t="s">
        <v>121</v>
      </c>
      <c r="N17" s="500"/>
      <c r="O17" s="500"/>
      <c r="P17" s="500"/>
      <c r="Q17" s="512"/>
      <c r="R17" s="499" t="s">
        <v>122</v>
      </c>
      <c r="S17" s="500"/>
      <c r="T17" s="500"/>
      <c r="U17" s="500"/>
      <c r="V17" s="520" t="s">
        <v>117</v>
      </c>
      <c r="W17" s="520"/>
      <c r="X17" s="520"/>
      <c r="AB17" s="497"/>
      <c r="AC17" s="497"/>
      <c r="AD17" s="480" t="s">
        <v>137</v>
      </c>
      <c r="AE17" s="480"/>
      <c r="AF17" s="480"/>
      <c r="AG17" s="480"/>
      <c r="AH17" s="480"/>
      <c r="AI17" s="400">
        <v>66</v>
      </c>
      <c r="AJ17" s="401"/>
      <c r="AK17" s="402"/>
      <c r="AL17" s="400">
        <v>60</v>
      </c>
      <c r="AM17" s="401"/>
      <c r="AN17" s="401"/>
      <c r="AO17" s="402"/>
      <c r="AP17" s="393">
        <f t="shared" si="1"/>
        <v>0.90909090909090906</v>
      </c>
      <c r="AQ17" s="394"/>
      <c r="AR17" s="384"/>
    </row>
    <row r="18" spans="2:44" ht="28.5" customHeight="1">
      <c r="B18" s="142" t="s">
        <v>188</v>
      </c>
      <c r="C18" s="521" t="s">
        <v>112</v>
      </c>
      <c r="D18" s="331"/>
      <c r="E18" s="409">
        <v>0.7</v>
      </c>
      <c r="F18" s="409"/>
      <c r="G18" s="513" t="s">
        <v>360</v>
      </c>
      <c r="H18" s="513"/>
      <c r="I18" s="513"/>
      <c r="J18" s="513"/>
      <c r="K18" s="513"/>
      <c r="L18" s="513"/>
      <c r="M18" s="522" t="s">
        <v>123</v>
      </c>
      <c r="N18" s="522"/>
      <c r="O18" s="522"/>
      <c r="P18" s="522"/>
      <c r="Q18" s="522"/>
      <c r="R18" s="523" t="s">
        <v>124</v>
      </c>
      <c r="S18" s="523"/>
      <c r="T18" s="523"/>
      <c r="U18" s="523"/>
      <c r="V18" s="524" t="s">
        <v>125</v>
      </c>
      <c r="W18" s="524"/>
      <c r="X18" s="524"/>
      <c r="AB18" s="497"/>
      <c r="AC18" s="497"/>
      <c r="AD18" s="480" t="s">
        <v>138</v>
      </c>
      <c r="AE18" s="480"/>
      <c r="AF18" s="480"/>
      <c r="AG18" s="480"/>
      <c r="AH18" s="480"/>
      <c r="AI18" s="406"/>
      <c r="AJ18" s="407"/>
      <c r="AK18" s="408"/>
      <c r="AL18" s="406"/>
      <c r="AM18" s="407"/>
      <c r="AN18" s="407"/>
      <c r="AO18" s="408"/>
      <c r="AP18" s="397"/>
      <c r="AQ18" s="398"/>
      <c r="AR18" s="384"/>
    </row>
    <row r="19" spans="2:44" ht="25.15" customHeight="1">
      <c r="B19" s="499" t="s">
        <v>9</v>
      </c>
      <c r="C19" s="500"/>
      <c r="D19" s="500"/>
      <c r="E19" s="500"/>
      <c r="F19" s="500"/>
      <c r="G19" s="500"/>
      <c r="H19" s="500"/>
      <c r="I19" s="500"/>
      <c r="J19" s="500"/>
      <c r="K19" s="500"/>
      <c r="L19" s="512"/>
      <c r="M19" s="499" t="s">
        <v>10</v>
      </c>
      <c r="N19" s="500"/>
      <c r="O19" s="500"/>
      <c r="P19" s="500"/>
      <c r="Q19" s="500"/>
      <c r="R19" s="500"/>
      <c r="S19" s="500"/>
      <c r="T19" s="500"/>
      <c r="U19" s="500"/>
      <c r="V19" s="500"/>
      <c r="W19" s="500"/>
      <c r="X19" s="512"/>
      <c r="AB19" s="502">
        <v>2022</v>
      </c>
      <c r="AC19" s="502"/>
      <c r="AD19" s="503" t="s">
        <v>139</v>
      </c>
      <c r="AE19" s="503"/>
      <c r="AF19" s="503"/>
      <c r="AG19" s="503"/>
      <c r="AH19" s="503"/>
      <c r="AI19" s="440">
        <v>1</v>
      </c>
      <c r="AJ19" s="441"/>
      <c r="AK19" s="442"/>
      <c r="AL19" s="440">
        <v>1</v>
      </c>
      <c r="AM19" s="441"/>
      <c r="AN19" s="441"/>
      <c r="AO19" s="442"/>
      <c r="AP19" s="382">
        <f t="shared" si="1"/>
        <v>1</v>
      </c>
      <c r="AQ19" s="382"/>
      <c r="AR19" s="385" t="e">
        <f t="shared" ref="AR19" si="3">SUM(AP19:AQ22)/4</f>
        <v>#DIV/0!</v>
      </c>
    </row>
    <row r="20" spans="2:44" ht="45.4" customHeight="1">
      <c r="B20" s="521" t="s">
        <v>387</v>
      </c>
      <c r="C20" s="330"/>
      <c r="D20" s="330"/>
      <c r="E20" s="330"/>
      <c r="F20" s="330"/>
      <c r="G20" s="330"/>
      <c r="H20" s="330"/>
      <c r="I20" s="330"/>
      <c r="J20" s="330"/>
      <c r="K20" s="330"/>
      <c r="L20" s="331"/>
      <c r="M20" s="521"/>
      <c r="N20" s="330"/>
      <c r="O20" s="330"/>
      <c r="P20" s="330"/>
      <c r="Q20" s="330"/>
      <c r="R20" s="330"/>
      <c r="S20" s="330"/>
      <c r="T20" s="330"/>
      <c r="U20" s="330"/>
      <c r="V20" s="330"/>
      <c r="W20" s="330"/>
      <c r="X20" s="331"/>
      <c r="AA20" s="79"/>
      <c r="AB20" s="502"/>
      <c r="AC20" s="502"/>
      <c r="AD20" s="503" t="s">
        <v>140</v>
      </c>
      <c r="AE20" s="503"/>
      <c r="AF20" s="503"/>
      <c r="AG20" s="503"/>
      <c r="AH20" s="503"/>
      <c r="AI20" s="452"/>
      <c r="AJ20" s="453"/>
      <c r="AK20" s="454"/>
      <c r="AL20" s="452"/>
      <c r="AM20" s="453"/>
      <c r="AN20" s="453"/>
      <c r="AO20" s="454"/>
      <c r="AP20" s="382" t="e">
        <f t="shared" si="1"/>
        <v>#DIV/0!</v>
      </c>
      <c r="AQ20" s="382"/>
      <c r="AR20" s="385"/>
    </row>
    <row r="21" spans="2:44" ht="18.95" customHeight="1">
      <c r="B21" s="481" t="s">
        <v>11</v>
      </c>
      <c r="C21" s="482"/>
      <c r="D21" s="482"/>
      <c r="E21" s="482"/>
      <c r="F21" s="482"/>
      <c r="G21" s="482"/>
      <c r="H21" s="482"/>
      <c r="I21" s="482"/>
      <c r="J21" s="482"/>
      <c r="K21" s="482"/>
      <c r="L21" s="482"/>
      <c r="M21" s="482"/>
      <c r="N21" s="482"/>
      <c r="O21" s="482"/>
      <c r="P21" s="482"/>
      <c r="Q21" s="482"/>
      <c r="R21" s="482"/>
      <c r="S21" s="482"/>
      <c r="T21" s="482"/>
      <c r="U21" s="482"/>
      <c r="V21" s="482"/>
      <c r="W21" s="482"/>
      <c r="X21" s="483"/>
      <c r="AB21" s="502"/>
      <c r="AC21" s="502"/>
      <c r="AD21" s="503" t="s">
        <v>141</v>
      </c>
      <c r="AE21" s="503"/>
      <c r="AF21" s="503"/>
      <c r="AG21" s="503"/>
      <c r="AH21" s="503"/>
      <c r="AI21" s="452"/>
      <c r="AJ21" s="453"/>
      <c r="AK21" s="454"/>
      <c r="AL21" s="452"/>
      <c r="AM21" s="453"/>
      <c r="AN21" s="453"/>
      <c r="AO21" s="454"/>
      <c r="AP21" s="382" t="e">
        <f t="shared" si="1"/>
        <v>#DIV/0!</v>
      </c>
      <c r="AQ21" s="382"/>
      <c r="AR21" s="385"/>
    </row>
    <row r="22" spans="2:44" ht="18.95" customHeight="1">
      <c r="B22" s="525" t="s">
        <v>12</v>
      </c>
      <c r="C22" s="525"/>
      <c r="D22" s="145" t="s">
        <v>13</v>
      </c>
      <c r="E22" s="145" t="s">
        <v>14</v>
      </c>
      <c r="F22" s="145" t="s">
        <v>15</v>
      </c>
      <c r="G22" s="526" t="s">
        <v>16</v>
      </c>
      <c r="H22" s="526"/>
      <c r="I22" s="526"/>
      <c r="J22" s="145" t="s">
        <v>17</v>
      </c>
      <c r="K22" s="526" t="s">
        <v>18</v>
      </c>
      <c r="L22" s="526"/>
      <c r="M22" s="526"/>
      <c r="N22" s="145" t="s">
        <v>19</v>
      </c>
      <c r="O22" s="526" t="s">
        <v>20</v>
      </c>
      <c r="P22" s="526"/>
      <c r="Q22" s="526" t="s">
        <v>21</v>
      </c>
      <c r="R22" s="526"/>
      <c r="S22" s="526"/>
      <c r="T22" s="526" t="s">
        <v>22</v>
      </c>
      <c r="U22" s="526"/>
      <c r="V22" s="526" t="s">
        <v>23</v>
      </c>
      <c r="W22" s="526"/>
      <c r="X22" s="145" t="s">
        <v>24</v>
      </c>
      <c r="AB22" s="502"/>
      <c r="AC22" s="502"/>
      <c r="AD22" s="503" t="s">
        <v>142</v>
      </c>
      <c r="AE22" s="503"/>
      <c r="AF22" s="503"/>
      <c r="AG22" s="503"/>
      <c r="AH22" s="503"/>
      <c r="AI22" s="443"/>
      <c r="AJ22" s="444"/>
      <c r="AK22" s="445"/>
      <c r="AL22" s="443"/>
      <c r="AM22" s="444"/>
      <c r="AN22" s="444"/>
      <c r="AO22" s="445"/>
      <c r="AP22" s="382" t="e">
        <f t="shared" si="1"/>
        <v>#DIV/0!</v>
      </c>
      <c r="AQ22" s="382"/>
      <c r="AR22" s="385"/>
    </row>
    <row r="23" spans="2:44" ht="18.95" customHeight="1">
      <c r="B23" s="525" t="s">
        <v>25</v>
      </c>
      <c r="C23" s="525"/>
      <c r="D23" s="368">
        <f>AL15</f>
        <v>44</v>
      </c>
      <c r="E23" s="330"/>
      <c r="F23" s="331"/>
      <c r="G23" s="368">
        <f>AL16</f>
        <v>43</v>
      </c>
      <c r="H23" s="437"/>
      <c r="I23" s="437"/>
      <c r="J23" s="437"/>
      <c r="K23" s="437"/>
      <c r="L23" s="437"/>
      <c r="M23" s="438"/>
      <c r="N23" s="368">
        <f>AL17</f>
        <v>60</v>
      </c>
      <c r="O23" s="330"/>
      <c r="P23" s="330"/>
      <c r="Q23" s="330"/>
      <c r="R23" s="330"/>
      <c r="S23" s="331"/>
      <c r="T23" s="368">
        <f>AL18</f>
        <v>0</v>
      </c>
      <c r="U23" s="330"/>
      <c r="V23" s="330"/>
      <c r="W23" s="330"/>
      <c r="X23" s="331"/>
      <c r="Z23" s="52"/>
      <c r="AA23" s="52"/>
    </row>
    <row r="24" spans="2:44" ht="18.95" customHeight="1">
      <c r="B24" s="525" t="s">
        <v>26</v>
      </c>
      <c r="C24" s="525"/>
      <c r="D24" s="368">
        <f>AI15</f>
        <v>50</v>
      </c>
      <c r="E24" s="330"/>
      <c r="F24" s="331"/>
      <c r="G24" s="368">
        <f>AI16</f>
        <v>47</v>
      </c>
      <c r="H24" s="330"/>
      <c r="I24" s="330"/>
      <c r="J24" s="330"/>
      <c r="K24" s="330"/>
      <c r="L24" s="330"/>
      <c r="M24" s="331"/>
      <c r="N24" s="368">
        <f>AI17</f>
        <v>66</v>
      </c>
      <c r="O24" s="330"/>
      <c r="P24" s="330"/>
      <c r="Q24" s="330"/>
      <c r="R24" s="330"/>
      <c r="S24" s="331"/>
      <c r="T24" s="368">
        <f>AI18</f>
        <v>0</v>
      </c>
      <c r="U24" s="330"/>
      <c r="V24" s="330"/>
      <c r="W24" s="330"/>
      <c r="X24" s="331"/>
      <c r="Y24" s="78"/>
    </row>
    <row r="25" spans="2:44" ht="19.7" customHeight="1">
      <c r="B25" s="481" t="s">
        <v>47</v>
      </c>
      <c r="C25" s="482"/>
      <c r="D25" s="482"/>
      <c r="E25" s="482"/>
      <c r="F25" s="482"/>
      <c r="G25" s="482"/>
      <c r="H25" s="482"/>
      <c r="I25" s="482"/>
      <c r="J25" s="482"/>
      <c r="K25" s="482"/>
      <c r="L25" s="482"/>
      <c r="M25" s="482"/>
      <c r="N25" s="482"/>
      <c r="O25" s="482"/>
      <c r="P25" s="482"/>
      <c r="Q25" s="482"/>
      <c r="R25" s="482"/>
      <c r="S25" s="482"/>
      <c r="T25" s="482"/>
      <c r="U25" s="482"/>
      <c r="V25" s="482"/>
      <c r="W25" s="482"/>
      <c r="X25" s="483"/>
    </row>
    <row r="26" spans="2:44" ht="25.5">
      <c r="B26" s="145" t="s">
        <v>27</v>
      </c>
      <c r="C26" s="145" t="s">
        <v>28</v>
      </c>
      <c r="D26" s="145" t="s">
        <v>29</v>
      </c>
      <c r="E26" s="145" t="s">
        <v>30</v>
      </c>
      <c r="F26" s="139"/>
      <c r="G26" s="139"/>
      <c r="H26" s="527"/>
      <c r="I26" s="527"/>
      <c r="J26" s="527"/>
      <c r="K26" s="527"/>
      <c r="L26" s="527"/>
      <c r="M26" s="527"/>
      <c r="N26" s="527"/>
      <c r="O26" s="527"/>
      <c r="P26" s="527"/>
      <c r="Q26" s="527"/>
      <c r="R26" s="527"/>
      <c r="S26" s="529"/>
      <c r="T26" s="529"/>
      <c r="U26" s="529"/>
      <c r="V26" s="529"/>
      <c r="W26" s="529"/>
      <c r="X26" s="530"/>
    </row>
    <row r="27" spans="2:44" ht="17.649999999999999" customHeight="1">
      <c r="B27" s="146" t="s">
        <v>31</v>
      </c>
      <c r="C27" s="365">
        <f>IF(ISERROR($D$23/$D$24),0,$D$23/$D$24)</f>
        <v>0.88</v>
      </c>
      <c r="D27" s="365">
        <f>$E$18</f>
        <v>0.7</v>
      </c>
      <c r="E27" s="136">
        <f>$O$14</f>
        <v>1</v>
      </c>
      <c r="H27" s="528"/>
      <c r="I27" s="528"/>
      <c r="J27" s="531"/>
      <c r="K27" s="531"/>
      <c r="L27" s="85"/>
      <c r="M27" s="85"/>
      <c r="N27" s="528"/>
      <c r="O27" s="528"/>
      <c r="P27" s="528"/>
      <c r="Q27" s="528"/>
      <c r="R27" s="528"/>
      <c r="S27" s="542"/>
      <c r="T27" s="542"/>
      <c r="U27" s="542"/>
      <c r="V27" s="542"/>
      <c r="W27" s="542"/>
      <c r="X27" s="543"/>
    </row>
    <row r="28" spans="2:44" ht="17.649999999999999" customHeight="1">
      <c r="B28" s="146" t="s">
        <v>32</v>
      </c>
      <c r="C28" s="366"/>
      <c r="D28" s="366"/>
      <c r="E28" s="136">
        <f t="shared" ref="E28:E37" si="4">$O$14</f>
        <v>1</v>
      </c>
      <c r="H28" s="531"/>
      <c r="I28" s="531"/>
      <c r="J28" s="531"/>
      <c r="K28" s="531"/>
      <c r="L28" s="12"/>
      <c r="M28" s="85"/>
      <c r="N28" s="531"/>
      <c r="O28" s="531"/>
      <c r="P28" s="531"/>
      <c r="Q28" s="531"/>
      <c r="R28" s="531"/>
      <c r="S28" s="542"/>
      <c r="T28" s="542"/>
      <c r="U28" s="542"/>
      <c r="V28" s="542"/>
      <c r="W28" s="542"/>
      <c r="X28" s="543"/>
    </row>
    <row r="29" spans="2:44" ht="17.649999999999999" customHeight="1">
      <c r="B29" s="146" t="s">
        <v>33</v>
      </c>
      <c r="C29" s="367"/>
      <c r="D29" s="367"/>
      <c r="E29" s="136">
        <f t="shared" si="4"/>
        <v>1</v>
      </c>
      <c r="H29" s="531"/>
      <c r="I29" s="531"/>
      <c r="J29" s="531"/>
      <c r="K29" s="531"/>
      <c r="L29" s="12"/>
      <c r="M29" s="85"/>
      <c r="N29" s="531"/>
      <c r="O29" s="531"/>
      <c r="P29" s="531"/>
      <c r="Q29" s="531"/>
      <c r="R29" s="531"/>
      <c r="S29" s="542"/>
      <c r="T29" s="542"/>
      <c r="U29" s="542"/>
      <c r="V29" s="542"/>
      <c r="W29" s="542"/>
      <c r="X29" s="543"/>
    </row>
    <row r="30" spans="2:44" ht="17.649999999999999" customHeight="1">
      <c r="B30" s="146" t="s">
        <v>34</v>
      </c>
      <c r="C30" s="365">
        <f>IF(ISERROR($G$23/$G$24),0,$G$23/$G$24)</f>
        <v>0.91489361702127658</v>
      </c>
      <c r="D30" s="365">
        <f t="shared" ref="D30:D36" si="5">$E$18</f>
        <v>0.7</v>
      </c>
      <c r="E30" s="136">
        <f t="shared" si="4"/>
        <v>1</v>
      </c>
      <c r="H30" s="531"/>
      <c r="I30" s="531"/>
      <c r="J30" s="531"/>
      <c r="K30" s="531"/>
      <c r="L30" s="12"/>
      <c r="M30" s="85"/>
      <c r="N30" s="531"/>
      <c r="O30" s="531"/>
      <c r="P30" s="531"/>
      <c r="Q30" s="531"/>
      <c r="R30" s="531"/>
      <c r="S30" s="542"/>
      <c r="T30" s="542"/>
      <c r="U30" s="542"/>
      <c r="V30" s="542"/>
      <c r="W30" s="542"/>
      <c r="X30" s="543"/>
    </row>
    <row r="31" spans="2:44" ht="17.649999999999999" customHeight="1">
      <c r="B31" s="146" t="s">
        <v>35</v>
      </c>
      <c r="C31" s="366"/>
      <c r="D31" s="366"/>
      <c r="E31" s="136">
        <f t="shared" si="4"/>
        <v>1</v>
      </c>
      <c r="H31" s="531"/>
      <c r="I31" s="531"/>
      <c r="J31" s="531"/>
      <c r="K31" s="531"/>
      <c r="L31" s="12"/>
      <c r="M31" s="85"/>
      <c r="N31" s="531"/>
      <c r="O31" s="531"/>
      <c r="P31" s="531"/>
      <c r="Q31" s="531"/>
      <c r="R31" s="531"/>
      <c r="S31" s="542"/>
      <c r="T31" s="542"/>
      <c r="U31" s="542"/>
      <c r="V31" s="542"/>
      <c r="W31" s="542"/>
      <c r="X31" s="543"/>
    </row>
    <row r="32" spans="2:44" ht="17.649999999999999" customHeight="1">
      <c r="B32" s="146" t="s">
        <v>36</v>
      </c>
      <c r="C32" s="367"/>
      <c r="D32" s="367"/>
      <c r="E32" s="136">
        <f t="shared" si="4"/>
        <v>1</v>
      </c>
      <c r="H32" s="531"/>
      <c r="I32" s="531"/>
      <c r="J32" s="531"/>
      <c r="K32" s="531"/>
      <c r="L32" s="12"/>
      <c r="M32" s="85"/>
      <c r="N32" s="531"/>
      <c r="O32" s="531"/>
      <c r="P32" s="531"/>
      <c r="Q32" s="531"/>
      <c r="R32" s="531"/>
      <c r="S32" s="542"/>
      <c r="T32" s="542"/>
      <c r="U32" s="542"/>
      <c r="V32" s="542"/>
      <c r="W32" s="542"/>
      <c r="X32" s="543"/>
    </row>
    <row r="33" spans="2:27" ht="17.649999999999999" customHeight="1">
      <c r="B33" s="146" t="s">
        <v>37</v>
      </c>
      <c r="C33" s="365">
        <f>IF(ISERROR($N$23/$N$24),0,$N$23/$N$24)</f>
        <v>0.90909090909090906</v>
      </c>
      <c r="D33" s="365">
        <f t="shared" si="5"/>
        <v>0.7</v>
      </c>
      <c r="E33" s="136">
        <f t="shared" si="4"/>
        <v>1</v>
      </c>
      <c r="H33" s="531"/>
      <c r="I33" s="531"/>
      <c r="J33" s="531"/>
      <c r="K33" s="531"/>
      <c r="L33" s="12"/>
      <c r="M33" s="85"/>
      <c r="N33" s="531"/>
      <c r="O33" s="531"/>
      <c r="P33" s="531"/>
      <c r="Q33" s="531"/>
      <c r="R33" s="531"/>
      <c r="S33" s="542"/>
      <c r="T33" s="542"/>
      <c r="U33" s="542"/>
      <c r="V33" s="542"/>
      <c r="W33" s="542"/>
      <c r="X33" s="543"/>
    </row>
    <row r="34" spans="2:27" ht="17.649999999999999" customHeight="1">
      <c r="B34" s="146" t="s">
        <v>38</v>
      </c>
      <c r="C34" s="366"/>
      <c r="D34" s="366"/>
      <c r="E34" s="136">
        <f t="shared" si="4"/>
        <v>1</v>
      </c>
      <c r="H34" s="531"/>
      <c r="I34" s="531"/>
      <c r="J34" s="531"/>
      <c r="K34" s="531"/>
      <c r="L34" s="12"/>
      <c r="M34" s="85"/>
      <c r="N34" s="531"/>
      <c r="O34" s="531"/>
      <c r="P34" s="531"/>
      <c r="Q34" s="531"/>
      <c r="R34" s="531"/>
      <c r="S34" s="542"/>
      <c r="T34" s="542"/>
      <c r="U34" s="542"/>
      <c r="V34" s="542"/>
      <c r="W34" s="542"/>
      <c r="X34" s="543"/>
    </row>
    <row r="35" spans="2:27" ht="17.649999999999999" customHeight="1">
      <c r="B35" s="146" t="s">
        <v>39</v>
      </c>
      <c r="C35" s="367"/>
      <c r="D35" s="367"/>
      <c r="E35" s="136">
        <f t="shared" si="4"/>
        <v>1</v>
      </c>
      <c r="H35" s="531"/>
      <c r="I35" s="531"/>
      <c r="J35" s="531"/>
      <c r="K35" s="531"/>
      <c r="L35" s="12"/>
      <c r="M35" s="85"/>
      <c r="N35" s="531"/>
      <c r="O35" s="531"/>
      <c r="P35" s="531"/>
      <c r="Q35" s="531"/>
      <c r="R35" s="531"/>
      <c r="S35" s="542"/>
      <c r="T35" s="542"/>
      <c r="U35" s="542"/>
      <c r="V35" s="542"/>
      <c r="W35" s="542"/>
      <c r="X35" s="543"/>
    </row>
    <row r="36" spans="2:27" ht="17.649999999999999" customHeight="1">
      <c r="B36" s="146" t="s">
        <v>40</v>
      </c>
      <c r="C36" s="365">
        <f>IF(ISERROR($T$23/$T$24),0,$T$23/$T$24)</f>
        <v>0</v>
      </c>
      <c r="D36" s="365">
        <f t="shared" si="5"/>
        <v>0.7</v>
      </c>
      <c r="E36" s="136">
        <f t="shared" si="4"/>
        <v>1</v>
      </c>
      <c r="H36" s="531"/>
      <c r="I36" s="531"/>
      <c r="J36" s="531"/>
      <c r="K36" s="531"/>
      <c r="L36" s="12"/>
      <c r="M36" s="85"/>
      <c r="N36" s="531"/>
      <c r="O36" s="531"/>
      <c r="P36" s="531"/>
      <c r="Q36" s="531"/>
      <c r="R36" s="531"/>
      <c r="S36" s="542"/>
      <c r="T36" s="542"/>
      <c r="U36" s="542"/>
      <c r="V36" s="542"/>
      <c r="W36" s="542"/>
      <c r="X36" s="543"/>
    </row>
    <row r="37" spans="2:27" ht="17.649999999999999" customHeight="1">
      <c r="B37" s="146" t="s">
        <v>41</v>
      </c>
      <c r="C37" s="366"/>
      <c r="D37" s="366"/>
      <c r="E37" s="136">
        <f t="shared" si="4"/>
        <v>1</v>
      </c>
      <c r="H37" s="531"/>
      <c r="I37" s="531"/>
      <c r="J37" s="531"/>
      <c r="K37" s="531"/>
      <c r="L37" s="12"/>
      <c r="M37" s="85"/>
      <c r="N37" s="531"/>
      <c r="O37" s="531"/>
      <c r="P37" s="531"/>
      <c r="Q37" s="531"/>
      <c r="R37" s="531"/>
      <c r="S37" s="542"/>
      <c r="T37" s="542"/>
      <c r="U37" s="542"/>
      <c r="V37" s="542"/>
      <c r="W37" s="542"/>
      <c r="X37" s="543"/>
    </row>
    <row r="38" spans="2:27" ht="17.649999999999999" customHeight="1">
      <c r="B38" s="146" t="s">
        <v>42</v>
      </c>
      <c r="C38" s="367"/>
      <c r="D38" s="367"/>
      <c r="E38" s="136">
        <v>0</v>
      </c>
      <c r="F38" s="141"/>
      <c r="G38" s="141"/>
      <c r="H38" s="532"/>
      <c r="I38" s="532"/>
      <c r="J38" s="532"/>
      <c r="K38" s="532"/>
      <c r="L38" s="7"/>
      <c r="M38" s="87"/>
      <c r="N38" s="532"/>
      <c r="O38" s="532"/>
      <c r="P38" s="532"/>
      <c r="Q38" s="532"/>
      <c r="R38" s="532"/>
      <c r="S38" s="544"/>
      <c r="T38" s="544"/>
      <c r="U38" s="544"/>
      <c r="V38" s="544"/>
      <c r="W38" s="544"/>
      <c r="X38" s="545"/>
    </row>
    <row r="39" spans="2:27" ht="8.4499999999999993" customHeight="1">
      <c r="B39" s="138"/>
      <c r="C39" s="139"/>
      <c r="D39" s="139"/>
      <c r="E39" s="139"/>
      <c r="F39" s="139"/>
      <c r="G39" s="139"/>
      <c r="H39" s="139"/>
      <c r="I39" s="139"/>
      <c r="J39" s="139"/>
      <c r="K39" s="139"/>
      <c r="L39" s="139"/>
      <c r="M39" s="139"/>
      <c r="N39" s="139"/>
      <c r="O39" s="139"/>
      <c r="P39" s="139"/>
      <c r="Q39" s="139"/>
      <c r="R39" s="139"/>
      <c r="S39" s="139"/>
      <c r="T39" s="139"/>
      <c r="U39" s="139"/>
      <c r="V39" s="139"/>
      <c r="W39" s="139"/>
      <c r="X39" s="140"/>
    </row>
    <row r="40" spans="2:27" ht="15.75" customHeight="1">
      <c r="B40" s="546" t="s">
        <v>50</v>
      </c>
      <c r="C40" s="547"/>
      <c r="D40" s="547"/>
      <c r="E40" s="547"/>
      <c r="F40" s="547"/>
      <c r="G40" s="547"/>
      <c r="H40" s="547"/>
      <c r="I40" s="547"/>
      <c r="J40" s="547"/>
      <c r="K40" s="547"/>
      <c r="L40" s="547"/>
      <c r="M40" s="547"/>
      <c r="N40" s="547"/>
      <c r="O40" s="547"/>
      <c r="P40" s="547"/>
      <c r="Q40" s="547"/>
      <c r="R40" s="547"/>
      <c r="S40" s="547"/>
      <c r="T40" s="547"/>
      <c r="U40" s="547"/>
      <c r="V40" s="547"/>
      <c r="W40" s="547"/>
      <c r="X40" s="548"/>
    </row>
    <row r="41" spans="2:27" ht="182.25" customHeight="1">
      <c r="B41" s="549" t="s">
        <v>388</v>
      </c>
      <c r="C41" s="549"/>
      <c r="D41" s="549"/>
      <c r="E41" s="549"/>
      <c r="F41" s="549"/>
      <c r="G41" s="549"/>
      <c r="H41" s="549"/>
      <c r="I41" s="549"/>
      <c r="J41" s="549"/>
      <c r="K41" s="549"/>
      <c r="L41" s="549"/>
      <c r="M41" s="549"/>
      <c r="N41" s="549"/>
      <c r="O41" s="549"/>
      <c r="P41" s="549"/>
      <c r="Q41" s="549"/>
      <c r="R41" s="549"/>
      <c r="S41" s="549"/>
      <c r="T41" s="549"/>
      <c r="U41" s="549"/>
      <c r="V41" s="549"/>
      <c r="W41" s="549"/>
      <c r="X41" s="549"/>
      <c r="Y41" s="90"/>
      <c r="Z41" s="91"/>
      <c r="AA41" s="91"/>
    </row>
    <row r="42" spans="2:27" ht="10.5" customHeight="1">
      <c r="B42" s="550"/>
      <c r="C42" s="527"/>
      <c r="D42" s="527"/>
      <c r="E42" s="527"/>
      <c r="F42" s="527"/>
      <c r="G42" s="527"/>
      <c r="H42" s="527"/>
      <c r="I42" s="527"/>
      <c r="J42" s="527"/>
      <c r="K42" s="527"/>
      <c r="L42" s="527"/>
      <c r="M42" s="527"/>
      <c r="N42" s="527"/>
      <c r="O42" s="527"/>
      <c r="P42" s="527"/>
      <c r="Q42" s="527"/>
      <c r="R42" s="527"/>
      <c r="S42" s="527"/>
      <c r="T42" s="527"/>
      <c r="U42" s="527"/>
      <c r="V42" s="527"/>
      <c r="W42" s="527"/>
      <c r="X42" s="530"/>
      <c r="Y42" s="92"/>
      <c r="Z42" s="57"/>
      <c r="AA42" s="58"/>
    </row>
    <row r="43" spans="2:27" ht="18" customHeight="1">
      <c r="B43" s="551" t="s">
        <v>43</v>
      </c>
      <c r="C43" s="552"/>
      <c r="D43" s="552"/>
      <c r="E43" s="552"/>
      <c r="F43" s="552"/>
      <c r="G43" s="552"/>
      <c r="H43" s="552"/>
      <c r="I43" s="552"/>
      <c r="J43" s="552"/>
      <c r="K43" s="552"/>
      <c r="L43" s="552"/>
      <c r="M43" s="552"/>
      <c r="N43" s="552"/>
      <c r="O43" s="552"/>
      <c r="P43" s="552"/>
      <c r="Q43" s="552"/>
      <c r="R43" s="552"/>
      <c r="S43" s="552"/>
      <c r="T43" s="552"/>
      <c r="U43" s="552"/>
      <c r="V43" s="552"/>
      <c r="W43" s="552"/>
      <c r="X43" s="553"/>
      <c r="Y43" s="92"/>
      <c r="Z43" s="57"/>
      <c r="AA43" s="58"/>
    </row>
    <row r="44" spans="2:27" ht="32.25" customHeight="1">
      <c r="B44" s="554"/>
      <c r="C44" s="555"/>
      <c r="D44" s="555"/>
      <c r="E44" s="555"/>
      <c r="F44" s="555"/>
      <c r="G44" s="555"/>
      <c r="H44" s="555"/>
      <c r="I44" s="555"/>
      <c r="J44" s="555"/>
      <c r="K44" s="555"/>
      <c r="L44" s="555"/>
      <c r="M44" s="555"/>
      <c r="N44" s="555"/>
      <c r="O44" s="555"/>
      <c r="P44" s="555"/>
      <c r="Q44" s="555"/>
      <c r="R44" s="555"/>
      <c r="S44" s="555"/>
      <c r="T44" s="555"/>
      <c r="U44" s="555"/>
      <c r="V44" s="555"/>
      <c r="W44" s="555"/>
      <c r="X44" s="556"/>
      <c r="Y44" s="92"/>
      <c r="Z44" s="57"/>
      <c r="AA44" s="58"/>
    </row>
    <row r="45" spans="2:27" ht="8.4499999999999993" customHeight="1">
      <c r="B45" s="138"/>
      <c r="C45" s="139"/>
      <c r="D45" s="139"/>
      <c r="E45" s="139"/>
      <c r="F45" s="139"/>
      <c r="G45" s="527"/>
      <c r="H45" s="527"/>
      <c r="I45" s="527"/>
      <c r="J45" s="527"/>
      <c r="K45" s="527"/>
      <c r="L45" s="527"/>
      <c r="M45" s="139"/>
      <c r="N45" s="139"/>
      <c r="O45" s="139"/>
      <c r="P45" s="139"/>
      <c r="Q45" s="139"/>
      <c r="R45" s="139"/>
      <c r="S45" s="139"/>
      <c r="T45" s="139"/>
      <c r="U45" s="139"/>
      <c r="V45" s="139"/>
      <c r="W45" s="139"/>
      <c r="X45" s="140"/>
      <c r="Y45" s="92"/>
      <c r="Z45" s="57"/>
      <c r="AA45" s="58"/>
    </row>
    <row r="46" spans="2:27" ht="12.75">
      <c r="B46" s="533" t="s">
        <v>44</v>
      </c>
      <c r="C46" s="534"/>
      <c r="D46" s="534"/>
      <c r="E46" s="534"/>
      <c r="F46" s="534"/>
      <c r="G46" s="534"/>
      <c r="H46" s="534"/>
      <c r="J46" s="93" t="s">
        <v>45</v>
      </c>
      <c r="L46" s="639" t="s">
        <v>199</v>
      </c>
      <c r="M46" s="640"/>
      <c r="O46" s="85" t="s">
        <v>46</v>
      </c>
      <c r="Q46" s="521"/>
      <c r="R46" s="331"/>
      <c r="X46" s="143"/>
      <c r="Y46" s="92"/>
      <c r="Z46" s="57"/>
      <c r="AA46" s="58"/>
    </row>
    <row r="47" spans="2:27" ht="8.4499999999999993" customHeight="1">
      <c r="B47" s="95"/>
      <c r="I47" s="537"/>
      <c r="J47" s="537"/>
      <c r="K47" s="537"/>
      <c r="L47" s="537"/>
      <c r="M47" s="537"/>
      <c r="N47" s="537"/>
      <c r="O47" s="537"/>
      <c r="P47" s="537"/>
      <c r="Q47" s="537"/>
      <c r="R47" s="537"/>
      <c r="S47" s="537"/>
      <c r="T47" s="537"/>
      <c r="U47" s="537"/>
      <c r="V47" s="537"/>
      <c r="W47" s="537"/>
      <c r="X47" s="538"/>
      <c r="Y47" s="92"/>
      <c r="Z47" s="57"/>
      <c r="AA47" s="58"/>
    </row>
    <row r="48" spans="2:27" ht="35.25" customHeight="1">
      <c r="B48" s="539" t="s">
        <v>57</v>
      </c>
      <c r="C48" s="540"/>
      <c r="D48" s="540"/>
      <c r="E48" s="540"/>
      <c r="F48" s="540"/>
      <c r="G48" s="540"/>
      <c r="H48" s="540"/>
      <c r="I48" s="540"/>
      <c r="J48" s="540"/>
      <c r="K48" s="540"/>
      <c r="L48" s="540"/>
      <c r="M48" s="540"/>
      <c r="N48" s="540"/>
      <c r="O48" s="540"/>
      <c r="P48" s="540"/>
      <c r="Q48" s="540"/>
      <c r="R48" s="540"/>
      <c r="S48" s="540"/>
      <c r="T48" s="540"/>
      <c r="U48" s="540"/>
      <c r="V48" s="540"/>
      <c r="W48" s="540"/>
      <c r="X48" s="541"/>
      <c r="Y48" s="92"/>
      <c r="Z48" s="57"/>
      <c r="AA48" s="58"/>
    </row>
    <row r="49" spans="2:27" ht="8.4499999999999993" customHeight="1">
      <c r="B49" s="96"/>
      <c r="C49" s="141"/>
      <c r="D49" s="141"/>
      <c r="E49" s="141"/>
      <c r="F49" s="141"/>
      <c r="G49" s="147"/>
      <c r="H49" s="141"/>
      <c r="I49" s="16"/>
      <c r="J49" s="35"/>
      <c r="K49" s="7"/>
      <c r="L49" s="141"/>
      <c r="M49" s="141"/>
      <c r="N49" s="141"/>
      <c r="O49" s="141"/>
      <c r="P49" s="141"/>
      <c r="Q49" s="141"/>
      <c r="R49" s="141"/>
      <c r="S49" s="141"/>
      <c r="T49" s="141"/>
      <c r="U49" s="141"/>
      <c r="V49" s="141"/>
      <c r="W49" s="141"/>
      <c r="X49" s="144"/>
      <c r="Y49" s="92"/>
      <c r="Z49" s="57"/>
      <c r="AA49" s="58"/>
    </row>
    <row r="50" spans="2:27" ht="13.5" customHeight="1">
      <c r="G50" s="531"/>
      <c r="H50" s="531"/>
      <c r="I50" s="531"/>
      <c r="J50" s="531"/>
      <c r="K50" s="531"/>
      <c r="L50" s="531"/>
      <c r="M50" s="531"/>
      <c r="N50" s="531"/>
      <c r="O50" s="531"/>
      <c r="P50" s="531"/>
      <c r="Q50" s="531"/>
      <c r="R50" s="531"/>
      <c r="S50" s="531"/>
      <c r="T50" s="531"/>
      <c r="U50" s="531"/>
      <c r="V50" s="531"/>
      <c r="W50" s="531"/>
      <c r="X50" s="531"/>
      <c r="Y50" s="92"/>
      <c r="Z50" s="57"/>
      <c r="AA50" s="58"/>
    </row>
  </sheetData>
  <sheetProtection selectLockedCells="1" selectUnlockedCells="1"/>
  <mergeCells count="212">
    <mergeCell ref="AR7:AR10"/>
    <mergeCell ref="AR11:AR14"/>
    <mergeCell ref="AR15:AR18"/>
    <mergeCell ref="AR19:AR22"/>
    <mergeCell ref="B46:H46"/>
    <mergeCell ref="L46:M46"/>
    <mergeCell ref="Q46:R46"/>
    <mergeCell ref="I47:X47"/>
    <mergeCell ref="B48:X48"/>
    <mergeCell ref="H36:I36"/>
    <mergeCell ref="J36:K36"/>
    <mergeCell ref="N36:O36"/>
    <mergeCell ref="P36:R36"/>
    <mergeCell ref="H37:I37"/>
    <mergeCell ref="J37:K37"/>
    <mergeCell ref="N37:O37"/>
    <mergeCell ref="P37:R37"/>
    <mergeCell ref="H34:I34"/>
    <mergeCell ref="J34:K34"/>
    <mergeCell ref="N34:O34"/>
    <mergeCell ref="P34:R34"/>
    <mergeCell ref="H35:I35"/>
    <mergeCell ref="J35:K35"/>
    <mergeCell ref="N35:O35"/>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C36:C38"/>
    <mergeCell ref="D36:D38"/>
    <mergeCell ref="P35:R35"/>
    <mergeCell ref="H32:I32"/>
    <mergeCell ref="J32:K32"/>
    <mergeCell ref="N32:O32"/>
    <mergeCell ref="P32:R32"/>
    <mergeCell ref="H33:I33"/>
    <mergeCell ref="J33:K33"/>
    <mergeCell ref="N33:O33"/>
    <mergeCell ref="P33:R33"/>
    <mergeCell ref="B25:X25"/>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G22:I22"/>
    <mergeCell ref="K22:M22"/>
    <mergeCell ref="O22:P22"/>
    <mergeCell ref="Q22:S22"/>
    <mergeCell ref="D23:F23"/>
    <mergeCell ref="G23:M23"/>
    <mergeCell ref="N23:S23"/>
    <mergeCell ref="T23:X23"/>
    <mergeCell ref="D24:F24"/>
    <mergeCell ref="G24:M24"/>
    <mergeCell ref="N24:S24"/>
    <mergeCell ref="T24:X24"/>
    <mergeCell ref="AI14:AK14"/>
    <mergeCell ref="AL14:AO14"/>
    <mergeCell ref="AP14:AQ14"/>
    <mergeCell ref="B15:X15"/>
    <mergeCell ref="AB15:AC18"/>
    <mergeCell ref="AD15:AH15"/>
    <mergeCell ref="AI15:AK15"/>
    <mergeCell ref="AL15:AO15"/>
    <mergeCell ref="AP15:AQ15"/>
    <mergeCell ref="B16:B17"/>
    <mergeCell ref="C16:D17"/>
    <mergeCell ref="AP16:AQ16"/>
    <mergeCell ref="M17:Q17"/>
    <mergeCell ref="R17:U17"/>
    <mergeCell ref="V17:X17"/>
    <mergeCell ref="AD17:AH17"/>
    <mergeCell ref="E16:F17"/>
    <mergeCell ref="G16:L17"/>
    <mergeCell ref="M16:X16"/>
    <mergeCell ref="AD16:AH16"/>
    <mergeCell ref="AI16:AK16"/>
    <mergeCell ref="AL16:AO16"/>
    <mergeCell ref="AD18:AH18"/>
    <mergeCell ref="C18:D18"/>
    <mergeCell ref="AI11:AK11"/>
    <mergeCell ref="AL11:AO11"/>
    <mergeCell ref="AP11:AQ11"/>
    <mergeCell ref="B12:F13"/>
    <mergeCell ref="G12:J13"/>
    <mergeCell ref="K12:N13"/>
    <mergeCell ref="O12:X12"/>
    <mergeCell ref="AD12:AH12"/>
    <mergeCell ref="AI12:AK12"/>
    <mergeCell ref="AL12:AO12"/>
    <mergeCell ref="AP12:AQ12"/>
    <mergeCell ref="O13:R13"/>
    <mergeCell ref="S13:U13"/>
    <mergeCell ref="V13:X13"/>
    <mergeCell ref="AD13:AH13"/>
    <mergeCell ref="AI13:AK13"/>
    <mergeCell ref="AL13:AO13"/>
    <mergeCell ref="AP13:AQ13"/>
    <mergeCell ref="AP7:AQ7"/>
    <mergeCell ref="AD8:AH8"/>
    <mergeCell ref="AI8:AK8"/>
    <mergeCell ref="AL8:AO8"/>
    <mergeCell ref="AP8:AQ8"/>
    <mergeCell ref="B9:X9"/>
    <mergeCell ref="AD9:AH9"/>
    <mergeCell ref="AI9:AK9"/>
    <mergeCell ref="AL9:AO9"/>
    <mergeCell ref="AP9:AQ9"/>
    <mergeCell ref="B7:F8"/>
    <mergeCell ref="G7:X8"/>
    <mergeCell ref="AB7:AC10"/>
    <mergeCell ref="AD7:AH7"/>
    <mergeCell ref="AI7:AK7"/>
    <mergeCell ref="AL7:AO7"/>
    <mergeCell ref="B10:X10"/>
    <mergeCell ref="AD10:AH10"/>
    <mergeCell ref="AI10:AK10"/>
    <mergeCell ref="AL10:AO10"/>
    <mergeCell ref="AP10:AQ10"/>
    <mergeCell ref="AI5:AK6"/>
    <mergeCell ref="AL5:AO6"/>
    <mergeCell ref="AP5:AQ6"/>
    <mergeCell ref="B6:X6"/>
    <mergeCell ref="B1:T1"/>
    <mergeCell ref="U1:X4"/>
    <mergeCell ref="B2:T4"/>
    <mergeCell ref="C5:D5"/>
    <mergeCell ref="E5:G5"/>
    <mergeCell ref="H5:J5"/>
    <mergeCell ref="K5:N5"/>
    <mergeCell ref="O5:R5"/>
    <mergeCell ref="S5:V5"/>
    <mergeCell ref="AB3:AR4"/>
    <mergeCell ref="AR5:AR6"/>
    <mergeCell ref="AB1:AR1"/>
    <mergeCell ref="C33:C35"/>
    <mergeCell ref="D33:D35"/>
    <mergeCell ref="W5:X5"/>
    <mergeCell ref="AB5:AC6"/>
    <mergeCell ref="AD5:AH6"/>
    <mergeCell ref="B11:X11"/>
    <mergeCell ref="AB11:AC14"/>
    <mergeCell ref="AD11:AH11"/>
    <mergeCell ref="B14:F14"/>
    <mergeCell ref="G14:J14"/>
    <mergeCell ref="K14:N14"/>
    <mergeCell ref="O14:R14"/>
    <mergeCell ref="S14:U14"/>
    <mergeCell ref="V14:X14"/>
    <mergeCell ref="AD14:AH14"/>
    <mergeCell ref="T22:U22"/>
    <mergeCell ref="V22:W22"/>
    <mergeCell ref="AD22:AH22"/>
    <mergeCell ref="B24:C24"/>
    <mergeCell ref="B23:C23"/>
    <mergeCell ref="B20:L20"/>
    <mergeCell ref="M20:X20"/>
    <mergeCell ref="AD20:AH20"/>
    <mergeCell ref="B19:L19"/>
    <mergeCell ref="AI17:AK18"/>
    <mergeCell ref="AL17:AO18"/>
    <mergeCell ref="AP17:AQ18"/>
    <mergeCell ref="AI19:AK22"/>
    <mergeCell ref="AL19:AO22"/>
    <mergeCell ref="C27:C29"/>
    <mergeCell ref="D27:D29"/>
    <mergeCell ref="C30:C32"/>
    <mergeCell ref="D30:D32"/>
    <mergeCell ref="AP19:AQ19"/>
    <mergeCell ref="AP20:AQ20"/>
    <mergeCell ref="M19:X19"/>
    <mergeCell ref="AB19:AC22"/>
    <mergeCell ref="AD19:AH19"/>
    <mergeCell ref="E18:F18"/>
    <mergeCell ref="G18:L18"/>
    <mergeCell ref="M18:Q18"/>
    <mergeCell ref="R18:U18"/>
    <mergeCell ref="V18:X18"/>
    <mergeCell ref="AP22:AQ22"/>
    <mergeCell ref="B21:X21"/>
    <mergeCell ref="AD21:AH21"/>
    <mergeCell ref="AP21:AQ21"/>
    <mergeCell ref="B22:C22"/>
  </mergeCells>
  <pageMargins left="0.23622047244094491" right="0.23622047244094491" top="0.31496062992125984" bottom="0" header="0.51181102362204722" footer="0.51181102362204722"/>
  <pageSetup scale="73" firstPageNumber="0" pageOrder="overThenDown" orientation="portrait" r:id="rId1"/>
  <headerFooter alignWithMargins="0"/>
  <drawing r:id="rId2"/>
  <legacyDrawing r:id="rId3"/>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30">
    <tabColor theme="9" tint="-0.249977111117893"/>
    <pageSetUpPr fitToPage="1"/>
  </sheetPr>
  <dimension ref="B1:AY50"/>
  <sheetViews>
    <sheetView zoomScale="80" zoomScaleNormal="80" zoomScaleSheetLayoutView="100" workbookViewId="0">
      <selection activeCell="H5" sqref="H5:J5"/>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43" width="4.625" style="46"/>
    <col min="44" max="44" width="7.5" style="23" customWidth="1"/>
    <col min="45" max="46" width="4.625" style="23"/>
    <col min="47" max="47" width="5" style="23" customWidth="1"/>
    <col min="48" max="48" width="26.25" style="23" customWidth="1"/>
    <col min="49" max="49" width="13.5" style="23" customWidth="1"/>
    <col min="50" max="50" width="12.375" style="23" customWidth="1"/>
    <col min="51" max="51" width="13.625" style="23" customWidth="1"/>
    <col min="52" max="16384" width="4.625" style="23"/>
  </cols>
  <sheetData>
    <row r="1" spans="2:51" ht="20.25" customHeight="1">
      <c r="B1" s="344" t="s">
        <v>72</v>
      </c>
      <c r="C1" s="345"/>
      <c r="D1" s="345"/>
      <c r="E1" s="345"/>
      <c r="F1" s="345"/>
      <c r="G1" s="345"/>
      <c r="H1" s="345"/>
      <c r="I1" s="345"/>
      <c r="J1" s="345"/>
      <c r="K1" s="345"/>
      <c r="L1" s="345"/>
      <c r="M1" s="345"/>
      <c r="N1" s="345"/>
      <c r="O1" s="345"/>
      <c r="P1" s="345"/>
      <c r="Q1" s="345"/>
      <c r="R1" s="345"/>
      <c r="S1" s="345"/>
      <c r="T1" s="346"/>
      <c r="U1" s="356"/>
      <c r="V1" s="357"/>
      <c r="W1" s="357"/>
      <c r="X1" s="358"/>
      <c r="AB1" s="383" t="s">
        <v>374</v>
      </c>
      <c r="AC1" s="383"/>
      <c r="AD1" s="383"/>
      <c r="AE1" s="383"/>
      <c r="AF1" s="383"/>
      <c r="AG1" s="383"/>
      <c r="AH1" s="383"/>
      <c r="AI1" s="383"/>
      <c r="AJ1" s="383"/>
      <c r="AK1" s="383"/>
      <c r="AL1" s="383"/>
      <c r="AM1" s="383"/>
      <c r="AN1" s="383"/>
      <c r="AO1" s="383"/>
      <c r="AP1" s="383"/>
      <c r="AQ1" s="383"/>
      <c r="AR1" s="383"/>
    </row>
    <row r="2" spans="2:51" ht="13.5" customHeight="1">
      <c r="B2" s="347" t="s">
        <v>75</v>
      </c>
      <c r="C2" s="348"/>
      <c r="D2" s="348"/>
      <c r="E2" s="348"/>
      <c r="F2" s="348"/>
      <c r="G2" s="348"/>
      <c r="H2" s="348"/>
      <c r="I2" s="348"/>
      <c r="J2" s="348"/>
      <c r="K2" s="348"/>
      <c r="L2" s="348"/>
      <c r="M2" s="348"/>
      <c r="N2" s="348"/>
      <c r="O2" s="348"/>
      <c r="P2" s="348"/>
      <c r="Q2" s="348"/>
      <c r="R2" s="348"/>
      <c r="S2" s="348"/>
      <c r="T2" s="349"/>
      <c r="U2" s="359"/>
      <c r="V2" s="360"/>
      <c r="W2" s="360"/>
      <c r="X2" s="361"/>
    </row>
    <row r="3" spans="2:51" ht="13.5" customHeight="1">
      <c r="B3" s="350"/>
      <c r="C3" s="351"/>
      <c r="D3" s="351"/>
      <c r="E3" s="351"/>
      <c r="F3" s="351"/>
      <c r="G3" s="351"/>
      <c r="H3" s="351"/>
      <c r="I3" s="351"/>
      <c r="J3" s="351"/>
      <c r="K3" s="351"/>
      <c r="L3" s="351"/>
      <c r="M3" s="351"/>
      <c r="N3" s="351"/>
      <c r="O3" s="351"/>
      <c r="P3" s="351"/>
      <c r="Q3" s="351"/>
      <c r="R3" s="351"/>
      <c r="S3" s="351"/>
      <c r="T3" s="352"/>
      <c r="U3" s="359"/>
      <c r="V3" s="360"/>
      <c r="W3" s="360"/>
      <c r="X3" s="361"/>
      <c r="AB3" s="372" t="s">
        <v>194</v>
      </c>
      <c r="AC3" s="372"/>
      <c r="AD3" s="372"/>
      <c r="AE3" s="372"/>
      <c r="AF3" s="372"/>
      <c r="AG3" s="372"/>
      <c r="AH3" s="372"/>
      <c r="AI3" s="372"/>
      <c r="AJ3" s="372"/>
      <c r="AK3" s="372"/>
      <c r="AL3" s="372"/>
      <c r="AM3" s="372"/>
      <c r="AN3" s="372"/>
      <c r="AO3" s="372"/>
      <c r="AP3" s="372"/>
      <c r="AQ3" s="372"/>
      <c r="AR3" s="372"/>
      <c r="AU3" s="152" t="s">
        <v>378</v>
      </c>
      <c r="AV3" s="153" t="s">
        <v>379</v>
      </c>
      <c r="AW3" s="152" t="s">
        <v>380</v>
      </c>
      <c r="AX3" s="154" t="s">
        <v>381</v>
      </c>
      <c r="AY3" s="152" t="s">
        <v>382</v>
      </c>
    </row>
    <row r="4" spans="2:51" ht="13.5" customHeight="1">
      <c r="B4" s="353"/>
      <c r="C4" s="354"/>
      <c r="D4" s="354"/>
      <c r="E4" s="354"/>
      <c r="F4" s="354"/>
      <c r="G4" s="354"/>
      <c r="H4" s="354"/>
      <c r="I4" s="354"/>
      <c r="J4" s="354"/>
      <c r="K4" s="354"/>
      <c r="L4" s="354"/>
      <c r="M4" s="354"/>
      <c r="N4" s="354"/>
      <c r="O4" s="354"/>
      <c r="P4" s="354"/>
      <c r="Q4" s="354"/>
      <c r="R4" s="354"/>
      <c r="S4" s="354"/>
      <c r="T4" s="355"/>
      <c r="U4" s="362"/>
      <c r="V4" s="363"/>
      <c r="W4" s="363"/>
      <c r="X4" s="364"/>
      <c r="AB4" s="372"/>
      <c r="AC4" s="372"/>
      <c r="AD4" s="372"/>
      <c r="AE4" s="372"/>
      <c r="AF4" s="372"/>
      <c r="AG4" s="372"/>
      <c r="AH4" s="372"/>
      <c r="AI4" s="372"/>
      <c r="AJ4" s="372"/>
      <c r="AK4" s="372"/>
      <c r="AL4" s="372"/>
      <c r="AM4" s="372"/>
      <c r="AN4" s="372"/>
      <c r="AO4" s="372"/>
      <c r="AP4" s="372"/>
      <c r="AQ4" s="372"/>
      <c r="AR4" s="372"/>
      <c r="AU4" s="155">
        <v>4</v>
      </c>
      <c r="AV4" s="156" t="s">
        <v>169</v>
      </c>
      <c r="AW4" s="155" t="s">
        <v>383</v>
      </c>
      <c r="AX4" s="157">
        <v>43555</v>
      </c>
      <c r="AY4" s="158">
        <f>69/83</f>
        <v>0.83132530120481929</v>
      </c>
    </row>
    <row r="5" spans="2:51" s="41" customFormat="1" ht="14.25" customHeight="1">
      <c r="B5" s="42" t="s">
        <v>0</v>
      </c>
      <c r="C5" s="336" t="s">
        <v>126</v>
      </c>
      <c r="D5" s="336"/>
      <c r="E5" s="337" t="s">
        <v>1</v>
      </c>
      <c r="F5" s="337"/>
      <c r="G5" s="337"/>
      <c r="H5" s="338" t="s">
        <v>441</v>
      </c>
      <c r="I5" s="338"/>
      <c r="J5" s="338"/>
      <c r="K5" s="337" t="s">
        <v>2</v>
      </c>
      <c r="L5" s="337"/>
      <c r="M5" s="337"/>
      <c r="N5" s="337"/>
      <c r="O5" s="336" t="s">
        <v>442</v>
      </c>
      <c r="P5" s="336"/>
      <c r="Q5" s="336"/>
      <c r="R5" s="336"/>
      <c r="S5" s="339" t="s">
        <v>3</v>
      </c>
      <c r="T5" s="340"/>
      <c r="U5" s="340"/>
      <c r="V5" s="341"/>
      <c r="W5" s="342" t="s">
        <v>120</v>
      </c>
      <c r="X5" s="343"/>
      <c r="Y5" s="47"/>
      <c r="Z5" s="48"/>
      <c r="AA5" s="48"/>
      <c r="AB5" s="380" t="s">
        <v>143</v>
      </c>
      <c r="AC5" s="380"/>
      <c r="AD5" s="380" t="s">
        <v>144</v>
      </c>
      <c r="AE5" s="380"/>
      <c r="AF5" s="380"/>
      <c r="AG5" s="380"/>
      <c r="AH5" s="380"/>
      <c r="AI5" s="380" t="s">
        <v>145</v>
      </c>
      <c r="AJ5" s="380"/>
      <c r="AK5" s="380"/>
      <c r="AL5" s="380" t="s">
        <v>146</v>
      </c>
      <c r="AM5" s="380"/>
      <c r="AN5" s="380"/>
      <c r="AO5" s="380"/>
      <c r="AP5" s="372" t="s">
        <v>149</v>
      </c>
      <c r="AQ5" s="372"/>
      <c r="AR5" s="373" t="s">
        <v>150</v>
      </c>
      <c r="AU5" s="155">
        <v>4</v>
      </c>
      <c r="AV5" s="156" t="s">
        <v>169</v>
      </c>
      <c r="AW5" s="155" t="s">
        <v>383</v>
      </c>
      <c r="AX5" s="157">
        <v>43646</v>
      </c>
      <c r="AY5" s="158">
        <f>67/83</f>
        <v>0.80722891566265065</v>
      </c>
    </row>
    <row r="6" spans="2:51" ht="9" customHeight="1">
      <c r="B6" s="275"/>
      <c r="C6" s="275"/>
      <c r="D6" s="275"/>
      <c r="E6" s="275"/>
      <c r="F6" s="275"/>
      <c r="G6" s="275"/>
      <c r="H6" s="275"/>
      <c r="I6" s="275"/>
      <c r="J6" s="275"/>
      <c r="K6" s="275"/>
      <c r="L6" s="275"/>
      <c r="M6" s="275"/>
      <c r="N6" s="275"/>
      <c r="O6" s="275"/>
      <c r="P6" s="275"/>
      <c r="Q6" s="275"/>
      <c r="R6" s="275"/>
      <c r="S6" s="275"/>
      <c r="T6" s="275"/>
      <c r="U6" s="275"/>
      <c r="V6" s="275"/>
      <c r="W6" s="275"/>
      <c r="X6" s="275"/>
      <c r="AB6" s="380"/>
      <c r="AC6" s="380"/>
      <c r="AD6" s="380"/>
      <c r="AE6" s="380"/>
      <c r="AF6" s="380"/>
      <c r="AG6" s="380"/>
      <c r="AH6" s="380"/>
      <c r="AI6" s="380"/>
      <c r="AJ6" s="380"/>
      <c r="AK6" s="380"/>
      <c r="AL6" s="380"/>
      <c r="AM6" s="380"/>
      <c r="AN6" s="380"/>
      <c r="AO6" s="380"/>
      <c r="AP6" s="372"/>
      <c r="AQ6" s="372"/>
      <c r="AR6" s="373"/>
      <c r="AU6" s="155">
        <v>4</v>
      </c>
      <c r="AV6" s="156" t="s">
        <v>169</v>
      </c>
      <c r="AW6" s="155" t="s">
        <v>383</v>
      </c>
      <c r="AX6" s="157">
        <v>43738</v>
      </c>
      <c r="AY6" s="158">
        <f>65/81</f>
        <v>0.80246913580246915</v>
      </c>
    </row>
    <row r="7" spans="2:51" ht="14.25" customHeight="1">
      <c r="B7" s="287" t="s">
        <v>76</v>
      </c>
      <c r="C7" s="288"/>
      <c r="D7" s="288"/>
      <c r="E7" s="288"/>
      <c r="F7" s="289"/>
      <c r="G7" s="293" t="s">
        <v>86</v>
      </c>
      <c r="H7" s="294"/>
      <c r="I7" s="294"/>
      <c r="J7" s="294"/>
      <c r="K7" s="294"/>
      <c r="L7" s="294"/>
      <c r="M7" s="294"/>
      <c r="N7" s="294"/>
      <c r="O7" s="294"/>
      <c r="P7" s="294"/>
      <c r="Q7" s="294"/>
      <c r="R7" s="294"/>
      <c r="S7" s="294"/>
      <c r="T7" s="294"/>
      <c r="U7" s="294"/>
      <c r="V7" s="294"/>
      <c r="W7" s="294"/>
      <c r="X7" s="295"/>
      <c r="AB7" s="375">
        <v>2019</v>
      </c>
      <c r="AC7" s="375"/>
      <c r="AD7" s="376" t="s">
        <v>127</v>
      </c>
      <c r="AE7" s="376"/>
      <c r="AF7" s="376"/>
      <c r="AG7" s="376"/>
      <c r="AH7" s="376"/>
      <c r="AI7" s="400">
        <v>166</v>
      </c>
      <c r="AJ7" s="401"/>
      <c r="AK7" s="402"/>
      <c r="AL7" s="400">
        <v>135</v>
      </c>
      <c r="AM7" s="401"/>
      <c r="AN7" s="401"/>
      <c r="AO7" s="402"/>
      <c r="AP7" s="393">
        <f>AL7/AI7</f>
        <v>0.81325301204819278</v>
      </c>
      <c r="AQ7" s="394"/>
      <c r="AR7" s="384">
        <v>0.8</v>
      </c>
      <c r="AU7" s="155">
        <v>4</v>
      </c>
      <c r="AV7" s="156" t="s">
        <v>169</v>
      </c>
      <c r="AW7" s="155" t="s">
        <v>383</v>
      </c>
      <c r="AX7" s="157">
        <v>43830</v>
      </c>
      <c r="AY7" s="158">
        <f>69/82</f>
        <v>0.84146341463414631</v>
      </c>
    </row>
    <row r="8" spans="2:51" ht="14.25" customHeight="1">
      <c r="B8" s="290"/>
      <c r="C8" s="291"/>
      <c r="D8" s="291"/>
      <c r="E8" s="291"/>
      <c r="F8" s="292"/>
      <c r="G8" s="296"/>
      <c r="H8" s="297"/>
      <c r="I8" s="297"/>
      <c r="J8" s="297"/>
      <c r="K8" s="297"/>
      <c r="L8" s="297"/>
      <c r="M8" s="297"/>
      <c r="N8" s="297"/>
      <c r="O8" s="297"/>
      <c r="P8" s="297"/>
      <c r="Q8" s="297"/>
      <c r="R8" s="297"/>
      <c r="S8" s="297"/>
      <c r="T8" s="297"/>
      <c r="U8" s="297"/>
      <c r="V8" s="297"/>
      <c r="W8" s="297"/>
      <c r="X8" s="298"/>
      <c r="AB8" s="375"/>
      <c r="AC8" s="375"/>
      <c r="AD8" s="376" t="s">
        <v>128</v>
      </c>
      <c r="AE8" s="376"/>
      <c r="AF8" s="376"/>
      <c r="AG8" s="376"/>
      <c r="AH8" s="376"/>
      <c r="AI8" s="406"/>
      <c r="AJ8" s="407"/>
      <c r="AK8" s="408"/>
      <c r="AL8" s="406"/>
      <c r="AM8" s="407"/>
      <c r="AN8" s="407"/>
      <c r="AO8" s="408"/>
      <c r="AP8" s="397" t="e">
        <f t="shared" ref="AP8:AP10" si="0">AL8/AI8</f>
        <v>#DIV/0!</v>
      </c>
      <c r="AQ8" s="398"/>
      <c r="AR8" s="384"/>
      <c r="AU8" s="155">
        <v>4</v>
      </c>
      <c r="AV8" s="156" t="s">
        <v>169</v>
      </c>
      <c r="AW8" s="155" t="s">
        <v>383</v>
      </c>
      <c r="AX8" s="157">
        <v>43921</v>
      </c>
      <c r="AY8" s="158">
        <f>147/175</f>
        <v>0.84</v>
      </c>
    </row>
    <row r="9" spans="2:51" ht="19.149999999999999" customHeight="1">
      <c r="B9" s="281" t="s">
        <v>49</v>
      </c>
      <c r="C9" s="282"/>
      <c r="D9" s="282"/>
      <c r="E9" s="282"/>
      <c r="F9" s="282"/>
      <c r="G9" s="282"/>
      <c r="H9" s="282"/>
      <c r="I9" s="282"/>
      <c r="J9" s="282"/>
      <c r="K9" s="282"/>
      <c r="L9" s="282"/>
      <c r="M9" s="282"/>
      <c r="N9" s="282"/>
      <c r="O9" s="282"/>
      <c r="P9" s="282"/>
      <c r="Q9" s="282"/>
      <c r="R9" s="282"/>
      <c r="S9" s="282"/>
      <c r="T9" s="282"/>
      <c r="U9" s="282"/>
      <c r="V9" s="282"/>
      <c r="W9" s="282"/>
      <c r="X9" s="283"/>
      <c r="AB9" s="375"/>
      <c r="AC9" s="375"/>
      <c r="AD9" s="376" t="s">
        <v>129</v>
      </c>
      <c r="AE9" s="376"/>
      <c r="AF9" s="376"/>
      <c r="AG9" s="376"/>
      <c r="AH9" s="376"/>
      <c r="AI9" s="400">
        <v>162</v>
      </c>
      <c r="AJ9" s="401"/>
      <c r="AK9" s="402"/>
      <c r="AL9" s="400">
        <v>130</v>
      </c>
      <c r="AM9" s="401"/>
      <c r="AN9" s="401"/>
      <c r="AO9" s="402"/>
      <c r="AP9" s="393">
        <f t="shared" si="0"/>
        <v>0.80246913580246915</v>
      </c>
      <c r="AQ9" s="394"/>
      <c r="AR9" s="384"/>
      <c r="AU9" s="155">
        <v>4</v>
      </c>
      <c r="AV9" s="156" t="s">
        <v>169</v>
      </c>
      <c r="AW9" s="155" t="s">
        <v>383</v>
      </c>
      <c r="AX9" s="157">
        <v>44012</v>
      </c>
      <c r="AY9" s="158">
        <f>150/177</f>
        <v>0.84745762711864403</v>
      </c>
    </row>
    <row r="10" spans="2:51" ht="15" customHeight="1">
      <c r="B10" s="268" t="s">
        <v>4</v>
      </c>
      <c r="C10" s="269"/>
      <c r="D10" s="269"/>
      <c r="E10" s="269"/>
      <c r="F10" s="269"/>
      <c r="G10" s="269"/>
      <c r="H10" s="269"/>
      <c r="I10" s="269"/>
      <c r="J10" s="269"/>
      <c r="K10" s="269"/>
      <c r="L10" s="269"/>
      <c r="M10" s="269"/>
      <c r="N10" s="269"/>
      <c r="O10" s="269"/>
      <c r="P10" s="269"/>
      <c r="Q10" s="269"/>
      <c r="R10" s="269"/>
      <c r="S10" s="269"/>
      <c r="T10" s="269"/>
      <c r="U10" s="269"/>
      <c r="V10" s="269"/>
      <c r="W10" s="269"/>
      <c r="X10" s="269"/>
      <c r="AB10" s="375"/>
      <c r="AC10" s="375"/>
      <c r="AD10" s="376" t="s">
        <v>130</v>
      </c>
      <c r="AE10" s="376"/>
      <c r="AF10" s="376"/>
      <c r="AG10" s="376"/>
      <c r="AH10" s="376"/>
      <c r="AI10" s="406"/>
      <c r="AJ10" s="407"/>
      <c r="AK10" s="408"/>
      <c r="AL10" s="406"/>
      <c r="AM10" s="407"/>
      <c r="AN10" s="407"/>
      <c r="AO10" s="408"/>
      <c r="AP10" s="397" t="e">
        <f t="shared" si="0"/>
        <v>#DIV/0!</v>
      </c>
      <c r="AQ10" s="398"/>
      <c r="AR10" s="384"/>
      <c r="AU10" s="155">
        <v>4</v>
      </c>
      <c r="AV10" s="156" t="s">
        <v>169</v>
      </c>
      <c r="AW10" s="155" t="s">
        <v>383</v>
      </c>
      <c r="AX10" s="157">
        <v>44104</v>
      </c>
      <c r="AY10" s="158">
        <f>92/107</f>
        <v>0.85981308411214952</v>
      </c>
    </row>
    <row r="11" spans="2:51" ht="38.25" customHeight="1">
      <c r="B11" s="280" t="s">
        <v>169</v>
      </c>
      <c r="C11" s="280"/>
      <c r="D11" s="280"/>
      <c r="E11" s="280"/>
      <c r="F11" s="280"/>
      <c r="G11" s="280"/>
      <c r="H11" s="280"/>
      <c r="I11" s="280"/>
      <c r="J11" s="280"/>
      <c r="K11" s="280"/>
      <c r="L11" s="280"/>
      <c r="M11" s="280"/>
      <c r="N11" s="280"/>
      <c r="O11" s="280"/>
      <c r="P11" s="280"/>
      <c r="Q11" s="280"/>
      <c r="R11" s="280"/>
      <c r="S11" s="280"/>
      <c r="T11" s="280"/>
      <c r="U11" s="280"/>
      <c r="V11" s="280"/>
      <c r="W11" s="280"/>
      <c r="X11" s="280"/>
      <c r="AB11" s="374">
        <v>2020</v>
      </c>
      <c r="AC11" s="374"/>
      <c r="AD11" s="377" t="s">
        <v>131</v>
      </c>
      <c r="AE11" s="377"/>
      <c r="AF11" s="377"/>
      <c r="AG11" s="377"/>
      <c r="AH11" s="377"/>
      <c r="AI11" s="440">
        <v>354</v>
      </c>
      <c r="AJ11" s="441"/>
      <c r="AK11" s="442"/>
      <c r="AL11" s="440">
        <v>298</v>
      </c>
      <c r="AM11" s="441"/>
      <c r="AN11" s="441"/>
      <c r="AO11" s="442"/>
      <c r="AP11" s="446">
        <f>AL11/AI11</f>
        <v>0.84180790960451979</v>
      </c>
      <c r="AQ11" s="447"/>
      <c r="AR11" s="385">
        <v>0.82</v>
      </c>
      <c r="AU11" s="155">
        <v>4</v>
      </c>
      <c r="AV11" s="156" t="s">
        <v>169</v>
      </c>
      <c r="AW11" s="155" t="s">
        <v>383</v>
      </c>
      <c r="AX11" s="157">
        <v>44196</v>
      </c>
      <c r="AY11" s="158">
        <f>94/107</f>
        <v>0.87850467289719625</v>
      </c>
    </row>
    <row r="12" spans="2:51" ht="14.25">
      <c r="B12" s="262" t="s">
        <v>56</v>
      </c>
      <c r="C12" s="263"/>
      <c r="D12" s="263"/>
      <c r="E12" s="263"/>
      <c r="F12" s="264"/>
      <c r="G12" s="262" t="s">
        <v>48</v>
      </c>
      <c r="H12" s="263"/>
      <c r="I12" s="263"/>
      <c r="J12" s="264"/>
      <c r="K12" s="262" t="s">
        <v>5</v>
      </c>
      <c r="L12" s="263"/>
      <c r="M12" s="263"/>
      <c r="N12" s="264"/>
      <c r="O12" s="268" t="s">
        <v>6</v>
      </c>
      <c r="P12" s="269"/>
      <c r="Q12" s="269"/>
      <c r="R12" s="269"/>
      <c r="S12" s="269"/>
      <c r="T12" s="269"/>
      <c r="U12" s="269"/>
      <c r="V12" s="269"/>
      <c r="W12" s="269"/>
      <c r="X12" s="270"/>
      <c r="Y12" s="49"/>
      <c r="Z12" s="50"/>
      <c r="AA12" s="50"/>
      <c r="AB12" s="374"/>
      <c r="AC12" s="374"/>
      <c r="AD12" s="377" t="s">
        <v>132</v>
      </c>
      <c r="AE12" s="377"/>
      <c r="AF12" s="377"/>
      <c r="AG12" s="377"/>
      <c r="AH12" s="377"/>
      <c r="AI12" s="443"/>
      <c r="AJ12" s="444"/>
      <c r="AK12" s="445"/>
      <c r="AL12" s="443"/>
      <c r="AM12" s="444"/>
      <c r="AN12" s="444"/>
      <c r="AO12" s="445"/>
      <c r="AP12" s="448"/>
      <c r="AQ12" s="449"/>
      <c r="AR12" s="385"/>
      <c r="AU12" s="155">
        <v>4</v>
      </c>
      <c r="AV12" s="156" t="s">
        <v>169</v>
      </c>
      <c r="AW12" s="155" t="s">
        <v>383</v>
      </c>
      <c r="AX12" s="157">
        <v>44286</v>
      </c>
      <c r="AY12" s="158">
        <f>117/127</f>
        <v>0.92125984251968507</v>
      </c>
    </row>
    <row r="13" spans="2:51" ht="25.5" customHeight="1">
      <c r="B13" s="265"/>
      <c r="C13" s="266"/>
      <c r="D13" s="266"/>
      <c r="E13" s="266"/>
      <c r="F13" s="267"/>
      <c r="G13" s="265"/>
      <c r="H13" s="266"/>
      <c r="I13" s="266"/>
      <c r="J13" s="267"/>
      <c r="K13" s="265"/>
      <c r="L13" s="266"/>
      <c r="M13" s="266"/>
      <c r="N13" s="267"/>
      <c r="O13" s="268" t="s">
        <v>55</v>
      </c>
      <c r="P13" s="269"/>
      <c r="Q13" s="269"/>
      <c r="R13" s="270"/>
      <c r="S13" s="268" t="s">
        <v>54</v>
      </c>
      <c r="T13" s="269"/>
      <c r="U13" s="270"/>
      <c r="V13" s="268" t="s">
        <v>53</v>
      </c>
      <c r="W13" s="269"/>
      <c r="X13" s="270"/>
      <c r="Y13" s="49"/>
      <c r="Z13" s="50"/>
      <c r="AA13" s="50"/>
      <c r="AB13" s="374"/>
      <c r="AC13" s="374"/>
      <c r="AD13" s="377" t="s">
        <v>133</v>
      </c>
      <c r="AE13" s="377"/>
      <c r="AF13" s="377"/>
      <c r="AG13" s="377"/>
      <c r="AH13" s="377"/>
      <c r="AI13" s="440">
        <v>215</v>
      </c>
      <c r="AJ13" s="441"/>
      <c r="AK13" s="442"/>
      <c r="AL13" s="440">
        <v>173</v>
      </c>
      <c r="AM13" s="441"/>
      <c r="AN13" s="441"/>
      <c r="AO13" s="442"/>
      <c r="AP13" s="446">
        <f t="shared" ref="AP13:AP22" si="1">AL13/AI13</f>
        <v>0.8046511627906977</v>
      </c>
      <c r="AQ13" s="447"/>
      <c r="AR13" s="385"/>
      <c r="AU13" s="155">
        <v>4</v>
      </c>
      <c r="AV13" s="156" t="s">
        <v>169</v>
      </c>
      <c r="AW13" s="155" t="s">
        <v>383</v>
      </c>
      <c r="AX13" s="157">
        <v>44377</v>
      </c>
      <c r="AY13" s="158">
        <f>118/127</f>
        <v>0.92913385826771655</v>
      </c>
    </row>
    <row r="14" spans="2:51" ht="29.25" customHeight="1">
      <c r="B14" s="276" t="s">
        <v>234</v>
      </c>
      <c r="C14" s="276"/>
      <c r="D14" s="276"/>
      <c r="E14" s="276"/>
      <c r="F14" s="276"/>
      <c r="G14" s="261" t="s">
        <v>99</v>
      </c>
      <c r="H14" s="261"/>
      <c r="I14" s="261"/>
      <c r="J14" s="261"/>
      <c r="K14" s="261">
        <v>1</v>
      </c>
      <c r="L14" s="261"/>
      <c r="M14" s="261"/>
      <c r="N14" s="261"/>
      <c r="O14" s="277">
        <v>1</v>
      </c>
      <c r="P14" s="278"/>
      <c r="Q14" s="278"/>
      <c r="R14" s="279"/>
      <c r="S14" s="329">
        <v>44561</v>
      </c>
      <c r="T14" s="330"/>
      <c r="U14" s="331"/>
      <c r="V14" s="332">
        <v>2021</v>
      </c>
      <c r="W14" s="332"/>
      <c r="X14" s="332"/>
      <c r="AB14" s="374"/>
      <c r="AC14" s="374"/>
      <c r="AD14" s="377" t="s">
        <v>134</v>
      </c>
      <c r="AE14" s="377"/>
      <c r="AF14" s="377"/>
      <c r="AG14" s="377"/>
      <c r="AH14" s="377"/>
      <c r="AI14" s="443"/>
      <c r="AJ14" s="444"/>
      <c r="AK14" s="445"/>
      <c r="AL14" s="443"/>
      <c r="AM14" s="444"/>
      <c r="AN14" s="444"/>
      <c r="AO14" s="445"/>
      <c r="AP14" s="448"/>
      <c r="AQ14" s="449"/>
      <c r="AR14" s="385"/>
      <c r="AU14" s="155">
        <v>4</v>
      </c>
      <c r="AV14" s="156" t="s">
        <v>169</v>
      </c>
      <c r="AW14" s="155" t="s">
        <v>383</v>
      </c>
      <c r="AX14" s="157">
        <v>44469</v>
      </c>
      <c r="AY14" s="158"/>
    </row>
    <row r="15" spans="2:51" ht="18" customHeight="1">
      <c r="B15" s="281" t="s">
        <v>7</v>
      </c>
      <c r="C15" s="282"/>
      <c r="D15" s="282"/>
      <c r="E15" s="282"/>
      <c r="F15" s="282"/>
      <c r="G15" s="282"/>
      <c r="H15" s="282"/>
      <c r="I15" s="282"/>
      <c r="J15" s="282"/>
      <c r="K15" s="282"/>
      <c r="L15" s="282"/>
      <c r="M15" s="282"/>
      <c r="N15" s="282"/>
      <c r="O15" s="282"/>
      <c r="P15" s="282"/>
      <c r="Q15" s="282"/>
      <c r="R15" s="282"/>
      <c r="S15" s="282"/>
      <c r="T15" s="282"/>
      <c r="U15" s="282"/>
      <c r="V15" s="282"/>
      <c r="W15" s="282"/>
      <c r="X15" s="283"/>
      <c r="Z15" s="46" t="s">
        <v>51</v>
      </c>
      <c r="AB15" s="375">
        <v>2021</v>
      </c>
      <c r="AC15" s="375"/>
      <c r="AD15" s="376" t="s">
        <v>135</v>
      </c>
      <c r="AE15" s="376"/>
      <c r="AF15" s="376"/>
      <c r="AG15" s="376"/>
      <c r="AH15" s="376"/>
      <c r="AI15" s="400">
        <v>255</v>
      </c>
      <c r="AJ15" s="401"/>
      <c r="AK15" s="402"/>
      <c r="AL15" s="400">
        <v>235</v>
      </c>
      <c r="AM15" s="401"/>
      <c r="AN15" s="401"/>
      <c r="AO15" s="402"/>
      <c r="AP15" s="393">
        <f t="shared" si="1"/>
        <v>0.92156862745098034</v>
      </c>
      <c r="AQ15" s="394"/>
      <c r="AR15" s="384"/>
      <c r="AU15" s="155">
        <v>4</v>
      </c>
      <c r="AV15" s="156" t="s">
        <v>169</v>
      </c>
      <c r="AW15" s="155" t="s">
        <v>383</v>
      </c>
      <c r="AX15" s="157">
        <v>44561</v>
      </c>
      <c r="AY15" s="158"/>
    </row>
    <row r="16" spans="2:51" ht="12.75" customHeight="1">
      <c r="B16" s="271" t="s">
        <v>52</v>
      </c>
      <c r="C16" s="262" t="s">
        <v>8</v>
      </c>
      <c r="D16" s="264"/>
      <c r="E16" s="262" t="s">
        <v>115</v>
      </c>
      <c r="F16" s="264"/>
      <c r="G16" s="262" t="s">
        <v>109</v>
      </c>
      <c r="H16" s="263"/>
      <c r="I16" s="263"/>
      <c r="J16" s="263"/>
      <c r="K16" s="263"/>
      <c r="L16" s="264"/>
      <c r="M16" s="274" t="s">
        <v>116</v>
      </c>
      <c r="N16" s="274"/>
      <c r="O16" s="274"/>
      <c r="P16" s="274"/>
      <c r="Q16" s="274"/>
      <c r="R16" s="274"/>
      <c r="S16" s="274"/>
      <c r="T16" s="274"/>
      <c r="U16" s="274"/>
      <c r="V16" s="274"/>
      <c r="W16" s="274"/>
      <c r="X16" s="274"/>
      <c r="AB16" s="375"/>
      <c r="AC16" s="375"/>
      <c r="AD16" s="376" t="s">
        <v>136</v>
      </c>
      <c r="AE16" s="376"/>
      <c r="AF16" s="376"/>
      <c r="AG16" s="376"/>
      <c r="AH16" s="376"/>
      <c r="AI16" s="406"/>
      <c r="AJ16" s="407"/>
      <c r="AK16" s="408"/>
      <c r="AL16" s="406"/>
      <c r="AM16" s="407"/>
      <c r="AN16" s="407"/>
      <c r="AO16" s="408"/>
      <c r="AP16" s="397"/>
      <c r="AQ16" s="398"/>
      <c r="AR16" s="384"/>
      <c r="AU16" s="155">
        <v>4</v>
      </c>
      <c r="AV16" s="156" t="s">
        <v>169</v>
      </c>
      <c r="AW16" s="155" t="s">
        <v>383</v>
      </c>
      <c r="AX16" s="157">
        <v>44651</v>
      </c>
      <c r="AY16" s="158"/>
    </row>
    <row r="17" spans="2:51" ht="12.75" customHeight="1">
      <c r="B17" s="272"/>
      <c r="C17" s="265"/>
      <c r="D17" s="267"/>
      <c r="E17" s="265"/>
      <c r="F17" s="267"/>
      <c r="G17" s="265"/>
      <c r="H17" s="266"/>
      <c r="I17" s="266"/>
      <c r="J17" s="266"/>
      <c r="K17" s="266"/>
      <c r="L17" s="267"/>
      <c r="M17" s="268" t="s">
        <v>121</v>
      </c>
      <c r="N17" s="269"/>
      <c r="O17" s="269"/>
      <c r="P17" s="269"/>
      <c r="Q17" s="270"/>
      <c r="R17" s="268" t="s">
        <v>122</v>
      </c>
      <c r="S17" s="269"/>
      <c r="T17" s="269"/>
      <c r="U17" s="269"/>
      <c r="V17" s="273" t="s">
        <v>117</v>
      </c>
      <c r="W17" s="273"/>
      <c r="X17" s="273"/>
      <c r="AB17" s="375"/>
      <c r="AC17" s="375"/>
      <c r="AD17" s="376" t="s">
        <v>137</v>
      </c>
      <c r="AE17" s="376"/>
      <c r="AF17" s="376"/>
      <c r="AG17" s="376"/>
      <c r="AH17" s="376"/>
      <c r="AI17" s="400">
        <v>311</v>
      </c>
      <c r="AJ17" s="401"/>
      <c r="AK17" s="402"/>
      <c r="AL17" s="400">
        <v>286</v>
      </c>
      <c r="AM17" s="401"/>
      <c r="AN17" s="401"/>
      <c r="AO17" s="402"/>
      <c r="AP17" s="393">
        <f>AL17/AI17</f>
        <v>0.91961414790996787</v>
      </c>
      <c r="AQ17" s="394"/>
      <c r="AR17" s="384"/>
      <c r="AU17" s="155">
        <v>4</v>
      </c>
      <c r="AV17" s="156" t="s">
        <v>169</v>
      </c>
      <c r="AW17" s="155" t="s">
        <v>383</v>
      </c>
      <c r="AX17" s="157">
        <v>44742</v>
      </c>
      <c r="AY17" s="158"/>
    </row>
    <row r="18" spans="2:51" ht="28.5" customHeight="1">
      <c r="B18" s="43" t="s">
        <v>195</v>
      </c>
      <c r="C18" s="259" t="s">
        <v>113</v>
      </c>
      <c r="D18" s="260"/>
      <c r="E18" s="261">
        <v>0.8</v>
      </c>
      <c r="F18" s="261"/>
      <c r="G18" s="276" t="s">
        <v>235</v>
      </c>
      <c r="H18" s="276"/>
      <c r="I18" s="276"/>
      <c r="J18" s="276"/>
      <c r="K18" s="276"/>
      <c r="L18" s="276"/>
      <c r="M18" s="333" t="s">
        <v>123</v>
      </c>
      <c r="N18" s="333"/>
      <c r="O18" s="333"/>
      <c r="P18" s="333"/>
      <c r="Q18" s="333"/>
      <c r="R18" s="334" t="s">
        <v>124</v>
      </c>
      <c r="S18" s="334"/>
      <c r="T18" s="334"/>
      <c r="U18" s="334"/>
      <c r="V18" s="335" t="s">
        <v>125</v>
      </c>
      <c r="W18" s="335"/>
      <c r="X18" s="335"/>
      <c r="AB18" s="375"/>
      <c r="AC18" s="375"/>
      <c r="AD18" s="376" t="s">
        <v>138</v>
      </c>
      <c r="AE18" s="376"/>
      <c r="AF18" s="376"/>
      <c r="AG18" s="376"/>
      <c r="AH18" s="376"/>
      <c r="AI18" s="406"/>
      <c r="AJ18" s="407"/>
      <c r="AK18" s="408"/>
      <c r="AL18" s="406"/>
      <c r="AM18" s="407"/>
      <c r="AN18" s="407"/>
      <c r="AO18" s="408"/>
      <c r="AP18" s="397" t="e">
        <f t="shared" si="1"/>
        <v>#DIV/0!</v>
      </c>
      <c r="AQ18" s="398"/>
      <c r="AR18" s="384"/>
      <c r="AU18" s="155">
        <v>4</v>
      </c>
      <c r="AV18" s="156" t="s">
        <v>169</v>
      </c>
      <c r="AW18" s="155" t="s">
        <v>383</v>
      </c>
      <c r="AX18" s="157">
        <v>44834</v>
      </c>
      <c r="AY18" s="158"/>
    </row>
    <row r="19" spans="2:51" ht="25.15" customHeight="1">
      <c r="B19" s="268" t="s">
        <v>9</v>
      </c>
      <c r="C19" s="269"/>
      <c r="D19" s="269"/>
      <c r="E19" s="269"/>
      <c r="F19" s="269"/>
      <c r="G19" s="269"/>
      <c r="H19" s="269"/>
      <c r="I19" s="269"/>
      <c r="J19" s="269"/>
      <c r="K19" s="269"/>
      <c r="L19" s="270"/>
      <c r="M19" s="268" t="s">
        <v>10</v>
      </c>
      <c r="N19" s="269"/>
      <c r="O19" s="269"/>
      <c r="P19" s="269"/>
      <c r="Q19" s="269"/>
      <c r="R19" s="269"/>
      <c r="S19" s="269"/>
      <c r="T19" s="269"/>
      <c r="U19" s="269"/>
      <c r="V19" s="269"/>
      <c r="W19" s="269"/>
      <c r="X19" s="270"/>
      <c r="AB19" s="374">
        <v>2022</v>
      </c>
      <c r="AC19" s="374"/>
      <c r="AD19" s="377" t="s">
        <v>139</v>
      </c>
      <c r="AE19" s="377"/>
      <c r="AF19" s="377"/>
      <c r="AG19" s="377"/>
      <c r="AH19" s="377"/>
      <c r="AI19" s="440"/>
      <c r="AJ19" s="441"/>
      <c r="AK19" s="442"/>
      <c r="AL19" s="440"/>
      <c r="AM19" s="441"/>
      <c r="AN19" s="441"/>
      <c r="AO19" s="442"/>
      <c r="AP19" s="446" t="e">
        <f t="shared" si="1"/>
        <v>#DIV/0!</v>
      </c>
      <c r="AQ19" s="447"/>
      <c r="AR19" s="385"/>
      <c r="AU19" s="155">
        <v>4</v>
      </c>
      <c r="AV19" s="156" t="s">
        <v>169</v>
      </c>
      <c r="AW19" s="155" t="s">
        <v>383</v>
      </c>
      <c r="AX19" s="157">
        <v>44926</v>
      </c>
      <c r="AY19" s="158"/>
    </row>
    <row r="20" spans="2:51" ht="72" customHeight="1">
      <c r="B20" s="641" t="s">
        <v>236</v>
      </c>
      <c r="C20" s="642"/>
      <c r="D20" s="642"/>
      <c r="E20" s="642"/>
      <c r="F20" s="642"/>
      <c r="G20" s="642"/>
      <c r="H20" s="642"/>
      <c r="I20" s="642"/>
      <c r="J20" s="642"/>
      <c r="K20" s="642"/>
      <c r="L20" s="643"/>
      <c r="M20" s="259"/>
      <c r="N20" s="286"/>
      <c r="O20" s="286"/>
      <c r="P20" s="286"/>
      <c r="Q20" s="286"/>
      <c r="R20" s="286"/>
      <c r="S20" s="286"/>
      <c r="T20" s="286"/>
      <c r="U20" s="286"/>
      <c r="V20" s="286"/>
      <c r="W20" s="286"/>
      <c r="X20" s="260"/>
      <c r="AA20" s="51"/>
      <c r="AB20" s="374"/>
      <c r="AC20" s="374"/>
      <c r="AD20" s="377" t="s">
        <v>140</v>
      </c>
      <c r="AE20" s="377"/>
      <c r="AF20" s="377"/>
      <c r="AG20" s="377"/>
      <c r="AH20" s="377"/>
      <c r="AI20" s="443"/>
      <c r="AJ20" s="444"/>
      <c r="AK20" s="445"/>
      <c r="AL20" s="443"/>
      <c r="AM20" s="444"/>
      <c r="AN20" s="444"/>
      <c r="AO20" s="445"/>
      <c r="AP20" s="448" t="e">
        <f t="shared" si="1"/>
        <v>#DIV/0!</v>
      </c>
      <c r="AQ20" s="449"/>
      <c r="AR20" s="385"/>
    </row>
    <row r="21" spans="2:51" ht="18.95" customHeight="1">
      <c r="B21" s="281" t="s">
        <v>11</v>
      </c>
      <c r="C21" s="282"/>
      <c r="D21" s="282"/>
      <c r="E21" s="282"/>
      <c r="F21" s="282"/>
      <c r="G21" s="282"/>
      <c r="H21" s="282"/>
      <c r="I21" s="282"/>
      <c r="J21" s="282"/>
      <c r="K21" s="282"/>
      <c r="L21" s="282"/>
      <c r="M21" s="282"/>
      <c r="N21" s="282"/>
      <c r="O21" s="282"/>
      <c r="P21" s="282"/>
      <c r="Q21" s="282"/>
      <c r="R21" s="282"/>
      <c r="S21" s="282"/>
      <c r="T21" s="282"/>
      <c r="U21" s="282"/>
      <c r="V21" s="282"/>
      <c r="W21" s="282"/>
      <c r="X21" s="283"/>
      <c r="AB21" s="374"/>
      <c r="AC21" s="374"/>
      <c r="AD21" s="377" t="s">
        <v>141</v>
      </c>
      <c r="AE21" s="377"/>
      <c r="AF21" s="377"/>
      <c r="AG21" s="377"/>
      <c r="AH21" s="377"/>
      <c r="AI21" s="440"/>
      <c r="AJ21" s="441"/>
      <c r="AK21" s="442"/>
      <c r="AL21" s="440"/>
      <c r="AM21" s="441"/>
      <c r="AN21" s="441"/>
      <c r="AO21" s="442"/>
      <c r="AP21" s="446" t="e">
        <f t="shared" si="1"/>
        <v>#DIV/0!</v>
      </c>
      <c r="AQ21" s="447"/>
      <c r="AR21" s="385"/>
    </row>
    <row r="22" spans="2:51" ht="18.95" customHeight="1">
      <c r="B22" s="284" t="s">
        <v>12</v>
      </c>
      <c r="C22" s="284"/>
      <c r="D22" s="44" t="s">
        <v>13</v>
      </c>
      <c r="E22" s="44" t="s">
        <v>14</v>
      </c>
      <c r="F22" s="44" t="s">
        <v>15</v>
      </c>
      <c r="G22" s="285" t="s">
        <v>16</v>
      </c>
      <c r="H22" s="285"/>
      <c r="I22" s="285"/>
      <c r="J22" s="44" t="s">
        <v>17</v>
      </c>
      <c r="K22" s="285" t="s">
        <v>18</v>
      </c>
      <c r="L22" s="285"/>
      <c r="M22" s="285"/>
      <c r="N22" s="44" t="s">
        <v>19</v>
      </c>
      <c r="O22" s="285" t="s">
        <v>20</v>
      </c>
      <c r="P22" s="285"/>
      <c r="Q22" s="285" t="s">
        <v>21</v>
      </c>
      <c r="R22" s="285"/>
      <c r="S22" s="285"/>
      <c r="T22" s="285" t="s">
        <v>22</v>
      </c>
      <c r="U22" s="285"/>
      <c r="V22" s="285" t="s">
        <v>23</v>
      </c>
      <c r="W22" s="285"/>
      <c r="X22" s="44" t="s">
        <v>24</v>
      </c>
      <c r="AB22" s="374"/>
      <c r="AC22" s="374"/>
      <c r="AD22" s="377" t="s">
        <v>142</v>
      </c>
      <c r="AE22" s="377"/>
      <c r="AF22" s="377"/>
      <c r="AG22" s="377"/>
      <c r="AH22" s="377"/>
      <c r="AI22" s="443"/>
      <c r="AJ22" s="444"/>
      <c r="AK22" s="445"/>
      <c r="AL22" s="443"/>
      <c r="AM22" s="444"/>
      <c r="AN22" s="444"/>
      <c r="AO22" s="445"/>
      <c r="AP22" s="448" t="e">
        <f t="shared" si="1"/>
        <v>#DIV/0!</v>
      </c>
      <c r="AQ22" s="449"/>
      <c r="AR22" s="385"/>
    </row>
    <row r="23" spans="2:51" ht="18.95" customHeight="1">
      <c r="B23" s="284" t="s">
        <v>25</v>
      </c>
      <c r="C23" s="284"/>
      <c r="D23" s="368">
        <f>AL15</f>
        <v>235</v>
      </c>
      <c r="E23" s="369"/>
      <c r="F23" s="369"/>
      <c r="G23" s="369"/>
      <c r="H23" s="369"/>
      <c r="I23" s="369"/>
      <c r="J23" s="369"/>
      <c r="K23" s="369"/>
      <c r="L23" s="369"/>
      <c r="M23" s="370"/>
      <c r="N23" s="368">
        <f>AL17</f>
        <v>286</v>
      </c>
      <c r="O23" s="369"/>
      <c r="P23" s="369"/>
      <c r="Q23" s="369"/>
      <c r="R23" s="369"/>
      <c r="S23" s="369"/>
      <c r="T23" s="369"/>
      <c r="U23" s="369"/>
      <c r="V23" s="369"/>
      <c r="W23" s="369"/>
      <c r="X23" s="370"/>
      <c r="Z23" s="52"/>
      <c r="AA23" s="52"/>
    </row>
    <row r="24" spans="2:51" ht="19.5" customHeight="1">
      <c r="B24" s="284" t="s">
        <v>26</v>
      </c>
      <c r="C24" s="284"/>
      <c r="D24" s="644">
        <f>AI15</f>
        <v>255</v>
      </c>
      <c r="E24" s="645"/>
      <c r="F24" s="645"/>
      <c r="G24" s="645"/>
      <c r="H24" s="645"/>
      <c r="I24" s="645"/>
      <c r="J24" s="645"/>
      <c r="K24" s="645"/>
      <c r="L24" s="645"/>
      <c r="M24" s="645"/>
      <c r="N24" s="368">
        <f>AI17</f>
        <v>311</v>
      </c>
      <c r="O24" s="369"/>
      <c r="P24" s="369"/>
      <c r="Q24" s="369"/>
      <c r="R24" s="369"/>
      <c r="S24" s="369"/>
      <c r="T24" s="369"/>
      <c r="U24" s="369"/>
      <c r="V24" s="369"/>
      <c r="W24" s="369"/>
      <c r="X24" s="370"/>
      <c r="Y24" s="53"/>
    </row>
    <row r="25" spans="2:51" ht="19.7" customHeight="1">
      <c r="B25" s="281" t="s">
        <v>47</v>
      </c>
      <c r="C25" s="282"/>
      <c r="D25" s="282"/>
      <c r="E25" s="282"/>
      <c r="F25" s="282"/>
      <c r="G25" s="282"/>
      <c r="H25" s="282"/>
      <c r="I25" s="282"/>
      <c r="J25" s="282"/>
      <c r="K25" s="282"/>
      <c r="L25" s="282"/>
      <c r="M25" s="282"/>
      <c r="N25" s="282"/>
      <c r="O25" s="282"/>
      <c r="P25" s="282"/>
      <c r="Q25" s="282"/>
      <c r="R25" s="282"/>
      <c r="S25" s="282"/>
      <c r="T25" s="282"/>
      <c r="U25" s="282"/>
      <c r="V25" s="282"/>
      <c r="W25" s="282"/>
      <c r="X25" s="283"/>
    </row>
    <row r="26" spans="2:51" ht="25.5">
      <c r="B26" s="125" t="s">
        <v>27</v>
      </c>
      <c r="C26" s="125" t="s">
        <v>28</v>
      </c>
      <c r="D26" s="125" t="s">
        <v>29</v>
      </c>
      <c r="E26" s="125" t="s">
        <v>30</v>
      </c>
      <c r="F26" s="27"/>
      <c r="G26" s="27"/>
      <c r="H26" s="299"/>
      <c r="I26" s="299"/>
      <c r="J26" s="299"/>
      <c r="K26" s="299"/>
      <c r="L26" s="299"/>
      <c r="M26" s="299"/>
      <c r="N26" s="299"/>
      <c r="O26" s="299"/>
      <c r="P26" s="299"/>
      <c r="Q26" s="299"/>
      <c r="R26" s="299"/>
      <c r="S26" s="301"/>
      <c r="T26" s="301"/>
      <c r="U26" s="301"/>
      <c r="V26" s="301"/>
      <c r="W26" s="301"/>
      <c r="X26" s="302"/>
    </row>
    <row r="27" spans="2:51" ht="17.649999999999999" customHeight="1">
      <c r="B27" s="127" t="s">
        <v>31</v>
      </c>
      <c r="C27" s="365">
        <f>IF(ISERROR(D23/D24),0,$D$23/$D$24)</f>
        <v>0.92156862745098034</v>
      </c>
      <c r="D27" s="365">
        <f>$E$18</f>
        <v>0.8</v>
      </c>
      <c r="E27" s="126">
        <f>$O$14</f>
        <v>1</v>
      </c>
      <c r="F27" s="28"/>
      <c r="G27" s="28"/>
      <c r="H27" s="300"/>
      <c r="I27" s="300"/>
      <c r="J27" s="303"/>
      <c r="K27" s="303"/>
      <c r="L27" s="5"/>
      <c r="M27" s="5"/>
      <c r="N27" s="300"/>
      <c r="O27" s="300"/>
      <c r="P27" s="300"/>
      <c r="Q27" s="300"/>
      <c r="R27" s="300"/>
      <c r="S27" s="304"/>
      <c r="T27" s="304"/>
      <c r="U27" s="304"/>
      <c r="V27" s="304"/>
      <c r="W27" s="304"/>
      <c r="X27" s="305"/>
    </row>
    <row r="28" spans="2:51" ht="17.649999999999999" customHeight="1">
      <c r="B28" s="127" t="s">
        <v>32</v>
      </c>
      <c r="C28" s="366"/>
      <c r="D28" s="366"/>
      <c r="E28" s="126">
        <f t="shared" ref="E28:E37" si="2">$O$14</f>
        <v>1</v>
      </c>
      <c r="F28" s="28"/>
      <c r="G28" s="28"/>
      <c r="H28" s="303"/>
      <c r="I28" s="303"/>
      <c r="J28" s="303"/>
      <c r="K28" s="303"/>
      <c r="L28" s="6"/>
      <c r="M28" s="5"/>
      <c r="N28" s="303"/>
      <c r="O28" s="303"/>
      <c r="P28" s="303"/>
      <c r="Q28" s="303"/>
      <c r="R28" s="303"/>
      <c r="S28" s="304"/>
      <c r="T28" s="304"/>
      <c r="U28" s="304"/>
      <c r="V28" s="304"/>
      <c r="W28" s="304"/>
      <c r="X28" s="305"/>
    </row>
    <row r="29" spans="2:51" ht="17.649999999999999" customHeight="1">
      <c r="B29" s="127" t="s">
        <v>33</v>
      </c>
      <c r="C29" s="366"/>
      <c r="D29" s="366"/>
      <c r="E29" s="126">
        <f t="shared" si="2"/>
        <v>1</v>
      </c>
      <c r="F29" s="28"/>
      <c r="G29" s="28"/>
      <c r="H29" s="303"/>
      <c r="I29" s="303"/>
      <c r="J29" s="303"/>
      <c r="K29" s="303"/>
      <c r="L29" s="6"/>
      <c r="M29" s="5"/>
      <c r="N29" s="303"/>
      <c r="O29" s="303"/>
      <c r="P29" s="303"/>
      <c r="Q29" s="303"/>
      <c r="R29" s="303"/>
      <c r="S29" s="304"/>
      <c r="T29" s="304"/>
      <c r="U29" s="304"/>
      <c r="V29" s="304"/>
      <c r="W29" s="304"/>
      <c r="X29" s="305"/>
    </row>
    <row r="30" spans="2:51" ht="17.649999999999999" customHeight="1">
      <c r="B30" s="127" t="s">
        <v>34</v>
      </c>
      <c r="C30" s="366"/>
      <c r="D30" s="366"/>
      <c r="E30" s="126">
        <f t="shared" si="2"/>
        <v>1</v>
      </c>
      <c r="F30" s="28"/>
      <c r="G30" s="28"/>
      <c r="H30" s="303"/>
      <c r="I30" s="303"/>
      <c r="J30" s="303"/>
      <c r="K30" s="303"/>
      <c r="L30" s="6"/>
      <c r="M30" s="5"/>
      <c r="N30" s="303"/>
      <c r="O30" s="303"/>
      <c r="P30" s="303"/>
      <c r="Q30" s="303"/>
      <c r="R30" s="303"/>
      <c r="S30" s="304"/>
      <c r="T30" s="304"/>
      <c r="U30" s="304"/>
      <c r="V30" s="304"/>
      <c r="W30" s="304"/>
      <c r="X30" s="305"/>
    </row>
    <row r="31" spans="2:51" ht="17.649999999999999" customHeight="1">
      <c r="B31" s="127" t="s">
        <v>35</v>
      </c>
      <c r="C31" s="366"/>
      <c r="D31" s="366"/>
      <c r="E31" s="126">
        <f t="shared" si="2"/>
        <v>1</v>
      </c>
      <c r="F31" s="28"/>
      <c r="G31" s="28"/>
      <c r="H31" s="303"/>
      <c r="I31" s="303"/>
      <c r="J31" s="303"/>
      <c r="K31" s="303"/>
      <c r="L31" s="6"/>
      <c r="M31" s="5"/>
      <c r="N31" s="303"/>
      <c r="O31" s="303"/>
      <c r="P31" s="303"/>
      <c r="Q31" s="303"/>
      <c r="R31" s="303"/>
      <c r="S31" s="304"/>
      <c r="T31" s="304"/>
      <c r="U31" s="304"/>
      <c r="V31" s="304"/>
      <c r="W31" s="304"/>
      <c r="X31" s="305"/>
    </row>
    <row r="32" spans="2:51" ht="17.649999999999999" customHeight="1">
      <c r="B32" s="127" t="s">
        <v>36</v>
      </c>
      <c r="C32" s="367"/>
      <c r="D32" s="367"/>
      <c r="E32" s="126">
        <f t="shared" si="2"/>
        <v>1</v>
      </c>
      <c r="F32" s="28"/>
      <c r="G32" s="28"/>
      <c r="H32" s="303"/>
      <c r="I32" s="303"/>
      <c r="J32" s="303"/>
      <c r="K32" s="303"/>
      <c r="L32" s="6"/>
      <c r="M32" s="5"/>
      <c r="N32" s="303"/>
      <c r="O32" s="303"/>
      <c r="P32" s="303"/>
      <c r="Q32" s="303"/>
      <c r="R32" s="303"/>
      <c r="S32" s="304"/>
      <c r="T32" s="304"/>
      <c r="U32" s="304"/>
      <c r="V32" s="304"/>
      <c r="W32" s="304"/>
      <c r="X32" s="305"/>
    </row>
    <row r="33" spans="2:27" ht="17.649999999999999" customHeight="1">
      <c r="B33" s="127" t="s">
        <v>37</v>
      </c>
      <c r="C33" s="365">
        <f>IF(ISERROR(N23/N24),0,N23/N24)</f>
        <v>0.91961414790996787</v>
      </c>
      <c r="D33" s="365">
        <f t="shared" ref="D33" si="3">$E$18</f>
        <v>0.8</v>
      </c>
      <c r="E33" s="126">
        <f t="shared" si="2"/>
        <v>1</v>
      </c>
      <c r="F33" s="28"/>
      <c r="G33" s="28"/>
      <c r="H33" s="303"/>
      <c r="I33" s="303"/>
      <c r="J33" s="303"/>
      <c r="K33" s="303"/>
      <c r="L33" s="6"/>
      <c r="M33" s="5"/>
      <c r="N33" s="303"/>
      <c r="O33" s="303"/>
      <c r="P33" s="303"/>
      <c r="Q33" s="303"/>
      <c r="R33" s="303"/>
      <c r="S33" s="304"/>
      <c r="T33" s="304"/>
      <c r="U33" s="304"/>
      <c r="V33" s="304"/>
      <c r="W33" s="304"/>
      <c r="X33" s="305"/>
    </row>
    <row r="34" spans="2:27" ht="17.649999999999999" customHeight="1">
      <c r="B34" s="127" t="s">
        <v>38</v>
      </c>
      <c r="C34" s="366"/>
      <c r="D34" s="366"/>
      <c r="E34" s="126">
        <f t="shared" si="2"/>
        <v>1</v>
      </c>
      <c r="F34" s="28"/>
      <c r="G34" s="28"/>
      <c r="H34" s="303"/>
      <c r="I34" s="303"/>
      <c r="J34" s="303"/>
      <c r="K34" s="303"/>
      <c r="L34" s="6"/>
      <c r="M34" s="5"/>
      <c r="N34" s="303"/>
      <c r="O34" s="303"/>
      <c r="P34" s="303"/>
      <c r="Q34" s="303"/>
      <c r="R34" s="303"/>
      <c r="S34" s="304"/>
      <c r="T34" s="304"/>
      <c r="U34" s="304"/>
      <c r="V34" s="304"/>
      <c r="W34" s="304"/>
      <c r="X34" s="305"/>
    </row>
    <row r="35" spans="2:27" ht="17.649999999999999" customHeight="1">
      <c r="B35" s="127" t="s">
        <v>39</v>
      </c>
      <c r="C35" s="366"/>
      <c r="D35" s="366"/>
      <c r="E35" s="126">
        <f t="shared" si="2"/>
        <v>1</v>
      </c>
      <c r="F35" s="28"/>
      <c r="G35" s="28"/>
      <c r="H35" s="303"/>
      <c r="I35" s="303"/>
      <c r="J35" s="303"/>
      <c r="K35" s="303"/>
      <c r="L35" s="6"/>
      <c r="M35" s="5"/>
      <c r="N35" s="303"/>
      <c r="O35" s="303"/>
      <c r="P35" s="303"/>
      <c r="Q35" s="303"/>
      <c r="R35" s="303"/>
      <c r="S35" s="304"/>
      <c r="T35" s="304"/>
      <c r="U35" s="304"/>
      <c r="V35" s="304"/>
      <c r="W35" s="304"/>
      <c r="X35" s="305"/>
    </row>
    <row r="36" spans="2:27" ht="17.649999999999999" customHeight="1">
      <c r="B36" s="127" t="s">
        <v>40</v>
      </c>
      <c r="C36" s="366">
        <f>IF(ISERROR(T23/T24),0,T23/T24)</f>
        <v>0</v>
      </c>
      <c r="D36" s="366"/>
      <c r="E36" s="126">
        <f t="shared" si="2"/>
        <v>1</v>
      </c>
      <c r="F36" s="28"/>
      <c r="G36" s="28"/>
      <c r="H36" s="303"/>
      <c r="I36" s="303"/>
      <c r="J36" s="303"/>
      <c r="K36" s="303"/>
      <c r="L36" s="6"/>
      <c r="M36" s="5"/>
      <c r="N36" s="303"/>
      <c r="O36" s="303"/>
      <c r="P36" s="303"/>
      <c r="Q36" s="303"/>
      <c r="R36" s="303"/>
      <c r="S36" s="304"/>
      <c r="T36" s="304"/>
      <c r="U36" s="304"/>
      <c r="V36" s="304"/>
      <c r="W36" s="304"/>
      <c r="X36" s="305"/>
    </row>
    <row r="37" spans="2:27" ht="17.649999999999999" customHeight="1">
      <c r="B37" s="127" t="s">
        <v>41</v>
      </c>
      <c r="C37" s="366"/>
      <c r="D37" s="366"/>
      <c r="E37" s="126">
        <f t="shared" si="2"/>
        <v>1</v>
      </c>
      <c r="F37" s="28"/>
      <c r="G37" s="28"/>
      <c r="H37" s="303"/>
      <c r="I37" s="303"/>
      <c r="J37" s="303"/>
      <c r="K37" s="303"/>
      <c r="L37" s="6"/>
      <c r="M37" s="5"/>
      <c r="N37" s="303"/>
      <c r="O37" s="303"/>
      <c r="P37" s="303"/>
      <c r="Q37" s="303"/>
      <c r="R37" s="303"/>
      <c r="S37" s="304"/>
      <c r="T37" s="304"/>
      <c r="U37" s="304"/>
      <c r="V37" s="304"/>
      <c r="W37" s="304"/>
      <c r="X37" s="305"/>
    </row>
    <row r="38" spans="2:27" ht="17.649999999999999" customHeight="1">
      <c r="B38" s="127" t="s">
        <v>42</v>
      </c>
      <c r="C38" s="367"/>
      <c r="D38" s="367"/>
      <c r="E38" s="126">
        <v>0</v>
      </c>
      <c r="F38" s="29"/>
      <c r="G38" s="29"/>
      <c r="H38" s="308"/>
      <c r="I38" s="308"/>
      <c r="J38" s="308"/>
      <c r="K38" s="308"/>
      <c r="L38" s="7"/>
      <c r="M38" s="8"/>
      <c r="N38" s="308"/>
      <c r="O38" s="308"/>
      <c r="P38" s="308"/>
      <c r="Q38" s="308"/>
      <c r="R38" s="308"/>
      <c r="S38" s="306"/>
      <c r="T38" s="306"/>
      <c r="U38" s="306"/>
      <c r="V38" s="306"/>
      <c r="W38" s="306"/>
      <c r="X38" s="307"/>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311" t="s">
        <v>50</v>
      </c>
      <c r="C40" s="312"/>
      <c r="D40" s="312"/>
      <c r="E40" s="312"/>
      <c r="F40" s="312"/>
      <c r="G40" s="312"/>
      <c r="H40" s="312"/>
      <c r="I40" s="312"/>
      <c r="J40" s="312"/>
      <c r="K40" s="312"/>
      <c r="L40" s="312"/>
      <c r="M40" s="312"/>
      <c r="N40" s="312"/>
      <c r="O40" s="312"/>
      <c r="P40" s="312"/>
      <c r="Q40" s="312"/>
      <c r="R40" s="312"/>
      <c r="S40" s="312"/>
      <c r="T40" s="312"/>
      <c r="U40" s="312"/>
      <c r="V40" s="312"/>
      <c r="W40" s="312"/>
      <c r="X40" s="313"/>
    </row>
    <row r="41" spans="2:27" ht="70.5" customHeight="1">
      <c r="B41" s="309" t="s">
        <v>389</v>
      </c>
      <c r="C41" s="309"/>
      <c r="D41" s="309"/>
      <c r="E41" s="309"/>
      <c r="F41" s="309"/>
      <c r="G41" s="309"/>
      <c r="H41" s="309"/>
      <c r="I41" s="309"/>
      <c r="J41" s="309"/>
      <c r="K41" s="309"/>
      <c r="L41" s="309"/>
      <c r="M41" s="309"/>
      <c r="N41" s="309"/>
      <c r="O41" s="309"/>
      <c r="P41" s="309"/>
      <c r="Q41" s="309"/>
      <c r="R41" s="309"/>
      <c r="S41" s="309"/>
      <c r="T41" s="309"/>
      <c r="U41" s="309"/>
      <c r="V41" s="309"/>
      <c r="W41" s="309"/>
      <c r="X41" s="309"/>
      <c r="Y41" s="54"/>
      <c r="Z41" s="55"/>
      <c r="AA41" s="55"/>
    </row>
    <row r="42" spans="2:27" ht="10.5" customHeight="1">
      <c r="B42" s="310"/>
      <c r="C42" s="299"/>
      <c r="D42" s="299"/>
      <c r="E42" s="299"/>
      <c r="F42" s="299"/>
      <c r="G42" s="299"/>
      <c r="H42" s="299"/>
      <c r="I42" s="299"/>
      <c r="J42" s="299"/>
      <c r="K42" s="299"/>
      <c r="L42" s="299"/>
      <c r="M42" s="299"/>
      <c r="N42" s="299"/>
      <c r="O42" s="299"/>
      <c r="P42" s="299"/>
      <c r="Q42" s="299"/>
      <c r="R42" s="299"/>
      <c r="S42" s="299"/>
      <c r="T42" s="299"/>
      <c r="U42" s="299"/>
      <c r="V42" s="299"/>
      <c r="W42" s="299"/>
      <c r="X42" s="302"/>
      <c r="Y42" s="56"/>
      <c r="Z42" s="57"/>
      <c r="AA42" s="58"/>
    </row>
    <row r="43" spans="2:27" ht="18" customHeight="1">
      <c r="B43" s="323" t="s">
        <v>43</v>
      </c>
      <c r="C43" s="324"/>
      <c r="D43" s="324"/>
      <c r="E43" s="324"/>
      <c r="F43" s="324"/>
      <c r="G43" s="324"/>
      <c r="H43" s="324"/>
      <c r="I43" s="324"/>
      <c r="J43" s="324"/>
      <c r="K43" s="324"/>
      <c r="L43" s="324"/>
      <c r="M43" s="324"/>
      <c r="N43" s="324"/>
      <c r="O43" s="324"/>
      <c r="P43" s="324"/>
      <c r="Q43" s="324"/>
      <c r="R43" s="324"/>
      <c r="S43" s="324"/>
      <c r="T43" s="324"/>
      <c r="U43" s="324"/>
      <c r="V43" s="324"/>
      <c r="W43" s="324"/>
      <c r="X43" s="325"/>
      <c r="Y43" s="56"/>
      <c r="Z43" s="57"/>
      <c r="AA43" s="58"/>
    </row>
    <row r="44" spans="2:27" ht="32.25" customHeight="1">
      <c r="B44" s="326"/>
      <c r="C44" s="327"/>
      <c r="D44" s="327"/>
      <c r="E44" s="327"/>
      <c r="F44" s="327"/>
      <c r="G44" s="327"/>
      <c r="H44" s="327"/>
      <c r="I44" s="327"/>
      <c r="J44" s="327"/>
      <c r="K44" s="327"/>
      <c r="L44" s="327"/>
      <c r="M44" s="327"/>
      <c r="N44" s="327"/>
      <c r="O44" s="327"/>
      <c r="P44" s="327"/>
      <c r="Q44" s="327"/>
      <c r="R44" s="327"/>
      <c r="S44" s="327"/>
      <c r="T44" s="327"/>
      <c r="U44" s="327"/>
      <c r="V44" s="327"/>
      <c r="W44" s="327"/>
      <c r="X44" s="328"/>
      <c r="Y44" s="56"/>
      <c r="Z44" s="57"/>
      <c r="AA44" s="58"/>
    </row>
    <row r="45" spans="2:27" ht="8.4499999999999993" customHeight="1">
      <c r="B45" s="30"/>
      <c r="C45" s="27"/>
      <c r="D45" s="27"/>
      <c r="E45" s="27"/>
      <c r="F45" s="27"/>
      <c r="G45" s="299"/>
      <c r="H45" s="299"/>
      <c r="I45" s="299"/>
      <c r="J45" s="299"/>
      <c r="K45" s="299"/>
      <c r="L45" s="299"/>
      <c r="M45" s="27"/>
      <c r="N45" s="27"/>
      <c r="O45" s="27"/>
      <c r="P45" s="27"/>
      <c r="Q45" s="27"/>
      <c r="R45" s="27"/>
      <c r="S45" s="27"/>
      <c r="T45" s="27"/>
      <c r="U45" s="27"/>
      <c r="V45" s="27"/>
      <c r="W45" s="27"/>
      <c r="X45" s="31"/>
      <c r="Y45" s="56"/>
      <c r="Z45" s="57"/>
      <c r="AA45" s="58"/>
    </row>
    <row r="46" spans="2:27" ht="12.75">
      <c r="B46" s="314" t="s">
        <v>44</v>
      </c>
      <c r="C46" s="315"/>
      <c r="D46" s="315"/>
      <c r="E46" s="315"/>
      <c r="F46" s="315"/>
      <c r="G46" s="315"/>
      <c r="H46" s="315"/>
      <c r="I46" s="28"/>
      <c r="J46" s="13" t="s">
        <v>45</v>
      </c>
      <c r="K46" s="28"/>
      <c r="L46" s="316" t="s">
        <v>278</v>
      </c>
      <c r="M46" s="317"/>
      <c r="N46" s="28"/>
      <c r="O46" s="5" t="s">
        <v>46</v>
      </c>
      <c r="P46" s="28"/>
      <c r="Q46" s="259"/>
      <c r="R46" s="260"/>
      <c r="S46" s="28"/>
      <c r="T46" s="28"/>
      <c r="U46" s="28"/>
      <c r="V46" s="28"/>
      <c r="W46" s="28"/>
      <c r="X46" s="33"/>
      <c r="Y46" s="56"/>
      <c r="Z46" s="57"/>
      <c r="AA46" s="58"/>
    </row>
    <row r="47" spans="2:27" ht="8.4499999999999993" customHeight="1">
      <c r="B47" s="34"/>
      <c r="C47" s="28"/>
      <c r="D47" s="28"/>
      <c r="E47" s="28"/>
      <c r="F47" s="28"/>
      <c r="G47" s="28"/>
      <c r="H47" s="28"/>
      <c r="I47" s="318"/>
      <c r="J47" s="318"/>
      <c r="K47" s="318"/>
      <c r="L47" s="318"/>
      <c r="M47" s="318"/>
      <c r="N47" s="318"/>
      <c r="O47" s="318"/>
      <c r="P47" s="318"/>
      <c r="Q47" s="318"/>
      <c r="R47" s="318"/>
      <c r="S47" s="318"/>
      <c r="T47" s="318"/>
      <c r="U47" s="318"/>
      <c r="V47" s="318"/>
      <c r="W47" s="318"/>
      <c r="X47" s="319"/>
      <c r="Y47" s="56"/>
      <c r="Z47" s="57"/>
      <c r="AA47" s="58"/>
    </row>
    <row r="48" spans="2:27" ht="35.25" customHeight="1">
      <c r="B48" s="320" t="s">
        <v>57</v>
      </c>
      <c r="C48" s="321"/>
      <c r="D48" s="321"/>
      <c r="E48" s="321"/>
      <c r="F48" s="321"/>
      <c r="G48" s="321"/>
      <c r="H48" s="321"/>
      <c r="I48" s="321"/>
      <c r="J48" s="321"/>
      <c r="K48" s="321"/>
      <c r="L48" s="321"/>
      <c r="M48" s="321"/>
      <c r="N48" s="321"/>
      <c r="O48" s="321"/>
      <c r="P48" s="321"/>
      <c r="Q48" s="321"/>
      <c r="R48" s="321"/>
      <c r="S48" s="321"/>
      <c r="T48" s="321"/>
      <c r="U48" s="321"/>
      <c r="V48" s="321"/>
      <c r="W48" s="321"/>
      <c r="X48" s="322"/>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303"/>
      <c r="H50" s="303"/>
      <c r="I50" s="303"/>
      <c r="J50" s="303"/>
      <c r="K50" s="303"/>
      <c r="L50" s="303"/>
      <c r="M50" s="303"/>
      <c r="N50" s="303"/>
      <c r="O50" s="303"/>
      <c r="P50" s="303"/>
      <c r="Q50" s="303"/>
      <c r="R50" s="303"/>
      <c r="S50" s="303"/>
      <c r="T50" s="303"/>
      <c r="U50" s="303"/>
      <c r="V50" s="303"/>
      <c r="W50" s="303"/>
      <c r="X50" s="303"/>
      <c r="Y50" s="56"/>
      <c r="Z50" s="57"/>
      <c r="AA50" s="58"/>
    </row>
  </sheetData>
  <sheetProtection selectLockedCells="1" selectUnlockedCells="1"/>
  <mergeCells count="189">
    <mergeCell ref="AB1:AR1"/>
    <mergeCell ref="AR7:AR10"/>
    <mergeCell ref="AR11:AR14"/>
    <mergeCell ref="AR15:AR18"/>
    <mergeCell ref="AR19:AR22"/>
    <mergeCell ref="AI11:AK12"/>
    <mergeCell ref="AI13:AK14"/>
    <mergeCell ref="AL11:AO12"/>
    <mergeCell ref="AL13:AO14"/>
    <mergeCell ref="AP11:AQ12"/>
    <mergeCell ref="AP13:AQ14"/>
    <mergeCell ref="AI7:AK8"/>
    <mergeCell ref="AI9:AK10"/>
    <mergeCell ref="AI19:AK20"/>
    <mergeCell ref="AL19:AO20"/>
    <mergeCell ref="AP19:AQ20"/>
    <mergeCell ref="AI21:AK22"/>
    <mergeCell ref="AL21:AO22"/>
    <mergeCell ref="AP21:AQ22"/>
    <mergeCell ref="AI15:AK16"/>
    <mergeCell ref="AI17:AK18"/>
    <mergeCell ref="AL15:AO16"/>
    <mergeCell ref="AL17:AO18"/>
    <mergeCell ref="AP15:AQ16"/>
    <mergeCell ref="AP17:AQ18"/>
    <mergeCell ref="B46:H46"/>
    <mergeCell ref="L46:M46"/>
    <mergeCell ref="Q46:R46"/>
    <mergeCell ref="I47:X47"/>
    <mergeCell ref="B48:X48"/>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H36:I36"/>
    <mergeCell ref="J36:K36"/>
    <mergeCell ref="N36:O36"/>
    <mergeCell ref="P36:R36"/>
    <mergeCell ref="H37:I37"/>
    <mergeCell ref="J37:K37"/>
    <mergeCell ref="N37:O37"/>
    <mergeCell ref="P37:R37"/>
    <mergeCell ref="H35:I35"/>
    <mergeCell ref="J35:K35"/>
    <mergeCell ref="N35:O35"/>
    <mergeCell ref="P35:R35"/>
    <mergeCell ref="H32:I32"/>
    <mergeCell ref="J32:K32"/>
    <mergeCell ref="N32:O32"/>
    <mergeCell ref="P32:R32"/>
    <mergeCell ref="H33:I33"/>
    <mergeCell ref="J33:K33"/>
    <mergeCell ref="N33:O33"/>
    <mergeCell ref="P33:R33"/>
    <mergeCell ref="N28:O28"/>
    <mergeCell ref="P28:R28"/>
    <mergeCell ref="H29:I29"/>
    <mergeCell ref="J29:K29"/>
    <mergeCell ref="N29:O29"/>
    <mergeCell ref="P29:R29"/>
    <mergeCell ref="H34:I34"/>
    <mergeCell ref="J34:K34"/>
    <mergeCell ref="N34:O34"/>
    <mergeCell ref="P34:R34"/>
    <mergeCell ref="B24:C24"/>
    <mergeCell ref="B23:C23"/>
    <mergeCell ref="D24:M24"/>
    <mergeCell ref="D23:M23"/>
    <mergeCell ref="N23:X23"/>
    <mergeCell ref="N24:X24"/>
    <mergeCell ref="B25:X25"/>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B20:L20"/>
    <mergeCell ref="M20:X20"/>
    <mergeCell ref="AD20:AH20"/>
    <mergeCell ref="AD18:AH18"/>
    <mergeCell ref="B19:L19"/>
    <mergeCell ref="M19:X19"/>
    <mergeCell ref="AB19:AC22"/>
    <mergeCell ref="AD19:AH19"/>
    <mergeCell ref="C18:D18"/>
    <mergeCell ref="E18:F18"/>
    <mergeCell ref="B21:X21"/>
    <mergeCell ref="AD21:AH21"/>
    <mergeCell ref="B22:C22"/>
    <mergeCell ref="G22:I22"/>
    <mergeCell ref="K22:M22"/>
    <mergeCell ref="O22:P22"/>
    <mergeCell ref="Q22:S22"/>
    <mergeCell ref="G18:L18"/>
    <mergeCell ref="M18:Q18"/>
    <mergeCell ref="R18:U18"/>
    <mergeCell ref="V18:X18"/>
    <mergeCell ref="T22:U22"/>
    <mergeCell ref="V22:W22"/>
    <mergeCell ref="AD22:AH22"/>
    <mergeCell ref="B15:X15"/>
    <mergeCell ref="AB15:AC18"/>
    <mergeCell ref="AD15:AH15"/>
    <mergeCell ref="B16:B17"/>
    <mergeCell ref="C16:D17"/>
    <mergeCell ref="M17:Q17"/>
    <mergeCell ref="R17:U17"/>
    <mergeCell ref="V17:X17"/>
    <mergeCell ref="AD17:AH17"/>
    <mergeCell ref="E16:F17"/>
    <mergeCell ref="G16:L17"/>
    <mergeCell ref="M16:X16"/>
    <mergeCell ref="AD16:AH16"/>
    <mergeCell ref="AP9:AQ10"/>
    <mergeCell ref="B11:X11"/>
    <mergeCell ref="AB11:AC14"/>
    <mergeCell ref="AD11:AH11"/>
    <mergeCell ref="B12:F13"/>
    <mergeCell ref="G12:J13"/>
    <mergeCell ref="K12:N13"/>
    <mergeCell ref="O12:X12"/>
    <mergeCell ref="AD12:AH12"/>
    <mergeCell ref="O13:R13"/>
    <mergeCell ref="S13:U13"/>
    <mergeCell ref="V13:X13"/>
    <mergeCell ref="AD13:AH13"/>
    <mergeCell ref="B14:F14"/>
    <mergeCell ref="G14:J14"/>
    <mergeCell ref="K14:N14"/>
    <mergeCell ref="O14:R14"/>
    <mergeCell ref="S14:U14"/>
    <mergeCell ref="V14:X14"/>
    <mergeCell ref="AD14:AH14"/>
    <mergeCell ref="B6:X6"/>
    <mergeCell ref="AD8:AH8"/>
    <mergeCell ref="B9:X9"/>
    <mergeCell ref="AD9:AH9"/>
    <mergeCell ref="B7:F8"/>
    <mergeCell ref="G7:X8"/>
    <mergeCell ref="AB7:AC10"/>
    <mergeCell ref="AD7:AH7"/>
    <mergeCell ref="B10:X10"/>
    <mergeCell ref="AD10:AH10"/>
    <mergeCell ref="C27:C32"/>
    <mergeCell ref="D27:D32"/>
    <mergeCell ref="C33:C38"/>
    <mergeCell ref="D33:D38"/>
    <mergeCell ref="AB3:AR4"/>
    <mergeCell ref="AR5:AR6"/>
    <mergeCell ref="B1:T1"/>
    <mergeCell ref="U1:X4"/>
    <mergeCell ref="B2:T4"/>
    <mergeCell ref="C5:D5"/>
    <mergeCell ref="E5:G5"/>
    <mergeCell ref="H5:J5"/>
    <mergeCell ref="K5:N5"/>
    <mergeCell ref="O5:R5"/>
    <mergeCell ref="S5:V5"/>
    <mergeCell ref="AL7:AO8"/>
    <mergeCell ref="AP7:AQ8"/>
    <mergeCell ref="AL9:AO10"/>
    <mergeCell ref="W5:X5"/>
    <mergeCell ref="AB5:AC6"/>
    <mergeCell ref="AD5:AH6"/>
    <mergeCell ref="AI5:AK6"/>
    <mergeCell ref="AL5:AO6"/>
    <mergeCell ref="AP5:AQ6"/>
  </mergeCells>
  <pageMargins left="0.23622047244094491" right="0.23622047244094491" top="0.31496062992125984" bottom="0" header="0.51181102362204722" footer="0.51181102362204722"/>
  <pageSetup scale="80"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Hoja1!$A$3:$A$24</xm:f>
          </x14:formula1>
          <xm:sqref>G7:X8</xm:sqref>
        </x14:dataValidation>
        <x14:dataValidation type="list" allowBlank="1" showInputMessage="1" showErrorMessage="1">
          <x14:formula1>
            <xm:f>Hoja1!$F$3:$F$8</xm:f>
          </x14:formula1>
          <xm:sqref>C18:D18</xm:sqref>
        </x14:dataValidation>
        <x14:dataValidation type="list" allowBlank="1" showInputMessage="1" showErrorMessage="1">
          <x14:formula1>
            <xm:f>Hoja1!$D$3:$D$13</xm:f>
          </x14:formula1>
          <xm:sqref>G14:J14</xm:sqref>
        </x14:dataValidation>
      </x14:dataValidations>
    </ext>
  </extLst>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31">
    <tabColor theme="9" tint="-0.249977111117893"/>
    <pageSetUpPr fitToPage="1"/>
  </sheetPr>
  <dimension ref="B1:AZ50"/>
  <sheetViews>
    <sheetView zoomScale="80" zoomScaleNormal="80" zoomScaleSheetLayoutView="100" workbookViewId="0">
      <selection activeCell="H5" sqref="H5:J5"/>
    </sheetView>
  </sheetViews>
  <sheetFormatPr baseColWidth="10" defaultColWidth="4.625" defaultRowHeight="12.75"/>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43" width="4.625" style="46"/>
    <col min="44" max="44" width="9.125" style="23" customWidth="1"/>
    <col min="45" max="48" width="4.625" style="23"/>
    <col min="49" max="49" width="43.125" style="23" customWidth="1"/>
    <col min="50" max="50" width="16.25" style="23" customWidth="1"/>
    <col min="51" max="51" width="12.25" style="23" customWidth="1"/>
    <col min="52" max="52" width="13.75" style="23" customWidth="1"/>
    <col min="53" max="16384" width="4.625" style="23"/>
  </cols>
  <sheetData>
    <row r="1" spans="2:52" ht="20.25">
      <c r="B1" s="344" t="s">
        <v>72</v>
      </c>
      <c r="C1" s="345"/>
      <c r="D1" s="345"/>
      <c r="E1" s="345"/>
      <c r="F1" s="345"/>
      <c r="G1" s="345"/>
      <c r="H1" s="345"/>
      <c r="I1" s="345"/>
      <c r="J1" s="345"/>
      <c r="K1" s="345"/>
      <c r="L1" s="345"/>
      <c r="M1" s="345"/>
      <c r="N1" s="345"/>
      <c r="O1" s="345"/>
      <c r="P1" s="345"/>
      <c r="Q1" s="345"/>
      <c r="R1" s="345"/>
      <c r="S1" s="345"/>
      <c r="T1" s="346"/>
      <c r="U1" s="356"/>
      <c r="V1" s="357"/>
      <c r="W1" s="357"/>
      <c r="X1" s="358"/>
      <c r="AB1" s="383" t="s">
        <v>374</v>
      </c>
      <c r="AC1" s="383"/>
      <c r="AD1" s="383"/>
      <c r="AE1" s="383"/>
      <c r="AF1" s="383"/>
      <c r="AG1" s="383"/>
      <c r="AH1" s="383"/>
      <c r="AI1" s="383"/>
      <c r="AJ1" s="383"/>
      <c r="AK1" s="383"/>
      <c r="AL1" s="383"/>
      <c r="AM1" s="383"/>
      <c r="AN1" s="383"/>
      <c r="AO1" s="383"/>
      <c r="AP1" s="383"/>
      <c r="AQ1" s="383"/>
      <c r="AR1" s="383"/>
    </row>
    <row r="2" spans="2:52">
      <c r="B2" s="347" t="s">
        <v>75</v>
      </c>
      <c r="C2" s="348"/>
      <c r="D2" s="348"/>
      <c r="E2" s="348"/>
      <c r="F2" s="348"/>
      <c r="G2" s="348"/>
      <c r="H2" s="348"/>
      <c r="I2" s="348"/>
      <c r="J2" s="348"/>
      <c r="K2" s="348"/>
      <c r="L2" s="348"/>
      <c r="M2" s="348"/>
      <c r="N2" s="348"/>
      <c r="O2" s="348"/>
      <c r="P2" s="348"/>
      <c r="Q2" s="348"/>
      <c r="R2" s="348"/>
      <c r="S2" s="348"/>
      <c r="T2" s="349"/>
      <c r="U2" s="359"/>
      <c r="V2" s="360"/>
      <c r="W2" s="360"/>
      <c r="X2" s="361"/>
    </row>
    <row r="3" spans="2:52" ht="30">
      <c r="B3" s="350"/>
      <c r="C3" s="351"/>
      <c r="D3" s="351"/>
      <c r="E3" s="351"/>
      <c r="F3" s="351"/>
      <c r="G3" s="351"/>
      <c r="H3" s="351"/>
      <c r="I3" s="351"/>
      <c r="J3" s="351"/>
      <c r="K3" s="351"/>
      <c r="L3" s="351"/>
      <c r="M3" s="351"/>
      <c r="N3" s="351"/>
      <c r="O3" s="351"/>
      <c r="P3" s="351"/>
      <c r="Q3" s="351"/>
      <c r="R3" s="351"/>
      <c r="S3" s="351"/>
      <c r="T3" s="352"/>
      <c r="U3" s="359"/>
      <c r="V3" s="360"/>
      <c r="W3" s="360"/>
      <c r="X3" s="361"/>
      <c r="AB3" s="372" t="s">
        <v>194</v>
      </c>
      <c r="AC3" s="372"/>
      <c r="AD3" s="372"/>
      <c r="AE3" s="372"/>
      <c r="AF3" s="372"/>
      <c r="AG3" s="372"/>
      <c r="AH3" s="372"/>
      <c r="AI3" s="372"/>
      <c r="AJ3" s="372"/>
      <c r="AK3" s="372"/>
      <c r="AL3" s="372"/>
      <c r="AM3" s="372"/>
      <c r="AN3" s="372"/>
      <c r="AO3" s="372"/>
      <c r="AP3" s="372"/>
      <c r="AQ3" s="372"/>
      <c r="AR3" s="372"/>
      <c r="AV3" s="152" t="s">
        <v>378</v>
      </c>
      <c r="AW3" s="152" t="s">
        <v>379</v>
      </c>
      <c r="AX3" s="152" t="s">
        <v>380</v>
      </c>
      <c r="AY3" s="159" t="s">
        <v>381</v>
      </c>
      <c r="AZ3" s="152" t="s">
        <v>382</v>
      </c>
    </row>
    <row r="4" spans="2:52" ht="14.25">
      <c r="B4" s="353"/>
      <c r="C4" s="354"/>
      <c r="D4" s="354"/>
      <c r="E4" s="354"/>
      <c r="F4" s="354"/>
      <c r="G4" s="354"/>
      <c r="H4" s="354"/>
      <c r="I4" s="354"/>
      <c r="J4" s="354"/>
      <c r="K4" s="354"/>
      <c r="L4" s="354"/>
      <c r="M4" s="354"/>
      <c r="N4" s="354"/>
      <c r="O4" s="354"/>
      <c r="P4" s="354"/>
      <c r="Q4" s="354"/>
      <c r="R4" s="354"/>
      <c r="S4" s="354"/>
      <c r="T4" s="355"/>
      <c r="U4" s="362"/>
      <c r="V4" s="363"/>
      <c r="W4" s="363"/>
      <c r="X4" s="364"/>
      <c r="AB4" s="372"/>
      <c r="AC4" s="372"/>
      <c r="AD4" s="372"/>
      <c r="AE4" s="372"/>
      <c r="AF4" s="372"/>
      <c r="AG4" s="372"/>
      <c r="AH4" s="372"/>
      <c r="AI4" s="372"/>
      <c r="AJ4" s="372"/>
      <c r="AK4" s="372"/>
      <c r="AL4" s="372"/>
      <c r="AM4" s="372"/>
      <c r="AN4" s="372"/>
      <c r="AO4" s="372"/>
      <c r="AP4" s="372"/>
      <c r="AQ4" s="372"/>
      <c r="AR4" s="372"/>
      <c r="AV4" s="155">
        <v>5</v>
      </c>
      <c r="AW4" s="156" t="s">
        <v>170</v>
      </c>
      <c r="AX4" s="155" t="s">
        <v>321</v>
      </c>
      <c r="AY4" s="157">
        <v>43555</v>
      </c>
      <c r="AZ4" s="158">
        <f>179/179</f>
        <v>1</v>
      </c>
    </row>
    <row r="5" spans="2:52" s="41" customFormat="1" ht="14.25">
      <c r="B5" s="42" t="s">
        <v>0</v>
      </c>
      <c r="C5" s="336" t="s">
        <v>126</v>
      </c>
      <c r="D5" s="336"/>
      <c r="E5" s="337" t="s">
        <v>1</v>
      </c>
      <c r="F5" s="337"/>
      <c r="G5" s="337"/>
      <c r="H5" s="338" t="s">
        <v>441</v>
      </c>
      <c r="I5" s="338"/>
      <c r="J5" s="338"/>
      <c r="K5" s="337" t="s">
        <v>2</v>
      </c>
      <c r="L5" s="337"/>
      <c r="M5" s="337"/>
      <c r="N5" s="337"/>
      <c r="O5" s="336" t="s">
        <v>442</v>
      </c>
      <c r="P5" s="336"/>
      <c r="Q5" s="336"/>
      <c r="R5" s="336"/>
      <c r="S5" s="339" t="s">
        <v>3</v>
      </c>
      <c r="T5" s="340"/>
      <c r="U5" s="340"/>
      <c r="V5" s="341"/>
      <c r="W5" s="342" t="s">
        <v>120</v>
      </c>
      <c r="X5" s="343"/>
      <c r="Y5" s="47"/>
      <c r="Z5" s="48"/>
      <c r="AA5" s="48"/>
      <c r="AB5" s="380" t="s">
        <v>143</v>
      </c>
      <c r="AC5" s="380"/>
      <c r="AD5" s="380" t="s">
        <v>144</v>
      </c>
      <c r="AE5" s="380"/>
      <c r="AF5" s="380"/>
      <c r="AG5" s="380"/>
      <c r="AH5" s="380"/>
      <c r="AI5" s="380" t="s">
        <v>145</v>
      </c>
      <c r="AJ5" s="380"/>
      <c r="AK5" s="380"/>
      <c r="AL5" s="380" t="s">
        <v>146</v>
      </c>
      <c r="AM5" s="380"/>
      <c r="AN5" s="380"/>
      <c r="AO5" s="380"/>
      <c r="AP5" s="372" t="s">
        <v>149</v>
      </c>
      <c r="AQ5" s="372"/>
      <c r="AR5" s="373" t="s">
        <v>150</v>
      </c>
      <c r="AV5" s="155">
        <v>5</v>
      </c>
      <c r="AW5" s="156" t="s">
        <v>170</v>
      </c>
      <c r="AX5" s="155" t="s">
        <v>321</v>
      </c>
      <c r="AY5" s="157">
        <v>43646</v>
      </c>
      <c r="AZ5" s="158">
        <f>180/180</f>
        <v>1</v>
      </c>
    </row>
    <row r="6" spans="2:52" ht="14.25">
      <c r="B6" s="275"/>
      <c r="C6" s="275"/>
      <c r="D6" s="275"/>
      <c r="E6" s="275"/>
      <c r="F6" s="275"/>
      <c r="G6" s="275"/>
      <c r="H6" s="275"/>
      <c r="I6" s="275"/>
      <c r="J6" s="275"/>
      <c r="K6" s="275"/>
      <c r="L6" s="275"/>
      <c r="M6" s="275"/>
      <c r="N6" s="275"/>
      <c r="O6" s="275"/>
      <c r="P6" s="275"/>
      <c r="Q6" s="275"/>
      <c r="R6" s="275"/>
      <c r="S6" s="275"/>
      <c r="T6" s="275"/>
      <c r="U6" s="275"/>
      <c r="V6" s="275"/>
      <c r="W6" s="275"/>
      <c r="X6" s="275"/>
      <c r="AB6" s="380"/>
      <c r="AC6" s="380"/>
      <c r="AD6" s="380"/>
      <c r="AE6" s="380"/>
      <c r="AF6" s="380"/>
      <c r="AG6" s="380"/>
      <c r="AH6" s="380"/>
      <c r="AI6" s="380"/>
      <c r="AJ6" s="380"/>
      <c r="AK6" s="380"/>
      <c r="AL6" s="380"/>
      <c r="AM6" s="380"/>
      <c r="AN6" s="380"/>
      <c r="AO6" s="380"/>
      <c r="AP6" s="372"/>
      <c r="AQ6" s="372"/>
      <c r="AR6" s="373"/>
      <c r="AV6" s="155">
        <v>5</v>
      </c>
      <c r="AW6" s="156" t="s">
        <v>170</v>
      </c>
      <c r="AX6" s="155" t="s">
        <v>321</v>
      </c>
      <c r="AY6" s="157">
        <v>43738</v>
      </c>
      <c r="AZ6" s="158">
        <f>158/158</f>
        <v>1</v>
      </c>
    </row>
    <row r="7" spans="2:52" ht="14.25">
      <c r="B7" s="287" t="s">
        <v>76</v>
      </c>
      <c r="C7" s="288"/>
      <c r="D7" s="288"/>
      <c r="E7" s="288"/>
      <c r="F7" s="289"/>
      <c r="G7" s="293" t="s">
        <v>86</v>
      </c>
      <c r="H7" s="294"/>
      <c r="I7" s="294"/>
      <c r="J7" s="294"/>
      <c r="K7" s="294"/>
      <c r="L7" s="294"/>
      <c r="M7" s="294"/>
      <c r="N7" s="294"/>
      <c r="O7" s="294"/>
      <c r="P7" s="294"/>
      <c r="Q7" s="294"/>
      <c r="R7" s="294"/>
      <c r="S7" s="294"/>
      <c r="T7" s="294"/>
      <c r="U7" s="294"/>
      <c r="V7" s="294"/>
      <c r="W7" s="294"/>
      <c r="X7" s="295"/>
      <c r="AB7" s="375">
        <v>2019</v>
      </c>
      <c r="AC7" s="375"/>
      <c r="AD7" s="376" t="s">
        <v>127</v>
      </c>
      <c r="AE7" s="376"/>
      <c r="AF7" s="376"/>
      <c r="AG7" s="376"/>
      <c r="AH7" s="376"/>
      <c r="AI7" s="400">
        <v>359</v>
      </c>
      <c r="AJ7" s="401"/>
      <c r="AK7" s="402"/>
      <c r="AL7" s="400">
        <v>359</v>
      </c>
      <c r="AM7" s="401"/>
      <c r="AN7" s="401"/>
      <c r="AO7" s="402"/>
      <c r="AP7" s="393">
        <f t="shared" ref="AP7:AP10" si="0">AL7/AI7</f>
        <v>1</v>
      </c>
      <c r="AQ7" s="394"/>
      <c r="AR7" s="646" t="e">
        <f>SUM(AP7:AQ10)/4</f>
        <v>#DIV/0!</v>
      </c>
      <c r="AV7" s="155">
        <v>5</v>
      </c>
      <c r="AW7" s="156" t="s">
        <v>170</v>
      </c>
      <c r="AX7" s="155" t="s">
        <v>321</v>
      </c>
      <c r="AY7" s="157">
        <v>43830</v>
      </c>
      <c r="AZ7" s="158">
        <f>158/158</f>
        <v>1</v>
      </c>
    </row>
    <row r="8" spans="2:52" ht="14.25">
      <c r="B8" s="290"/>
      <c r="C8" s="291"/>
      <c r="D8" s="291"/>
      <c r="E8" s="291"/>
      <c r="F8" s="292"/>
      <c r="G8" s="296"/>
      <c r="H8" s="297"/>
      <c r="I8" s="297"/>
      <c r="J8" s="297"/>
      <c r="K8" s="297"/>
      <c r="L8" s="297"/>
      <c r="M8" s="297"/>
      <c r="N8" s="297"/>
      <c r="O8" s="297"/>
      <c r="P8" s="297"/>
      <c r="Q8" s="297"/>
      <c r="R8" s="297"/>
      <c r="S8" s="297"/>
      <c r="T8" s="297"/>
      <c r="U8" s="297"/>
      <c r="V8" s="297"/>
      <c r="W8" s="297"/>
      <c r="X8" s="298"/>
      <c r="AB8" s="375"/>
      <c r="AC8" s="375"/>
      <c r="AD8" s="376" t="s">
        <v>128</v>
      </c>
      <c r="AE8" s="376"/>
      <c r="AF8" s="376"/>
      <c r="AG8" s="376"/>
      <c r="AH8" s="376"/>
      <c r="AI8" s="406"/>
      <c r="AJ8" s="407"/>
      <c r="AK8" s="408"/>
      <c r="AL8" s="406"/>
      <c r="AM8" s="407"/>
      <c r="AN8" s="407"/>
      <c r="AO8" s="408"/>
      <c r="AP8" s="397" t="e">
        <f t="shared" si="0"/>
        <v>#DIV/0!</v>
      </c>
      <c r="AQ8" s="398"/>
      <c r="AR8" s="647"/>
      <c r="AV8" s="155">
        <v>5</v>
      </c>
      <c r="AW8" s="156" t="s">
        <v>170</v>
      </c>
      <c r="AX8" s="155" t="s">
        <v>321</v>
      </c>
      <c r="AY8" s="157">
        <v>43921</v>
      </c>
      <c r="AZ8" s="158">
        <f>70/70</f>
        <v>1</v>
      </c>
    </row>
    <row r="9" spans="2:52" ht="20.25" customHeight="1">
      <c r="B9" s="281" t="s">
        <v>49</v>
      </c>
      <c r="C9" s="282"/>
      <c r="D9" s="282"/>
      <c r="E9" s="282"/>
      <c r="F9" s="282"/>
      <c r="G9" s="282"/>
      <c r="H9" s="282"/>
      <c r="I9" s="282"/>
      <c r="J9" s="282"/>
      <c r="K9" s="282"/>
      <c r="L9" s="282"/>
      <c r="M9" s="282"/>
      <c r="N9" s="282"/>
      <c r="O9" s="282"/>
      <c r="P9" s="282"/>
      <c r="Q9" s="282"/>
      <c r="R9" s="282"/>
      <c r="S9" s="282"/>
      <c r="T9" s="282"/>
      <c r="U9" s="282"/>
      <c r="V9" s="282"/>
      <c r="W9" s="282"/>
      <c r="X9" s="283"/>
      <c r="AB9" s="375"/>
      <c r="AC9" s="375"/>
      <c r="AD9" s="376" t="s">
        <v>129</v>
      </c>
      <c r="AE9" s="376"/>
      <c r="AF9" s="376"/>
      <c r="AG9" s="376"/>
      <c r="AH9" s="376"/>
      <c r="AI9" s="400">
        <v>316</v>
      </c>
      <c r="AJ9" s="401"/>
      <c r="AK9" s="402"/>
      <c r="AL9" s="400">
        <v>316</v>
      </c>
      <c r="AM9" s="401"/>
      <c r="AN9" s="401"/>
      <c r="AO9" s="402"/>
      <c r="AP9" s="393">
        <f t="shared" si="0"/>
        <v>1</v>
      </c>
      <c r="AQ9" s="394"/>
      <c r="AR9" s="647"/>
      <c r="AV9" s="155">
        <v>5</v>
      </c>
      <c r="AW9" s="156" t="s">
        <v>170</v>
      </c>
      <c r="AX9" s="155" t="s">
        <v>321</v>
      </c>
      <c r="AY9" s="157">
        <v>44012</v>
      </c>
      <c r="AZ9" s="158">
        <f>90/90</f>
        <v>1</v>
      </c>
    </row>
    <row r="10" spans="2:52" ht="14.25">
      <c r="B10" s="268" t="s">
        <v>4</v>
      </c>
      <c r="C10" s="269"/>
      <c r="D10" s="269"/>
      <c r="E10" s="269"/>
      <c r="F10" s="269"/>
      <c r="G10" s="269"/>
      <c r="H10" s="269"/>
      <c r="I10" s="269"/>
      <c r="J10" s="269"/>
      <c r="K10" s="269"/>
      <c r="L10" s="269"/>
      <c r="M10" s="269"/>
      <c r="N10" s="269"/>
      <c r="O10" s="269"/>
      <c r="P10" s="269"/>
      <c r="Q10" s="269"/>
      <c r="R10" s="269"/>
      <c r="S10" s="269"/>
      <c r="T10" s="269"/>
      <c r="U10" s="269"/>
      <c r="V10" s="269"/>
      <c r="W10" s="269"/>
      <c r="X10" s="269"/>
      <c r="AB10" s="375"/>
      <c r="AC10" s="375"/>
      <c r="AD10" s="376" t="s">
        <v>130</v>
      </c>
      <c r="AE10" s="376"/>
      <c r="AF10" s="376"/>
      <c r="AG10" s="376"/>
      <c r="AH10" s="376"/>
      <c r="AI10" s="406"/>
      <c r="AJ10" s="407"/>
      <c r="AK10" s="408"/>
      <c r="AL10" s="406"/>
      <c r="AM10" s="407"/>
      <c r="AN10" s="407"/>
      <c r="AO10" s="408"/>
      <c r="AP10" s="397" t="e">
        <f t="shared" si="0"/>
        <v>#DIV/0!</v>
      </c>
      <c r="AQ10" s="398"/>
      <c r="AR10" s="648"/>
      <c r="AV10" s="155">
        <v>5</v>
      </c>
      <c r="AW10" s="156" t="s">
        <v>170</v>
      </c>
      <c r="AX10" s="155" t="s">
        <v>321</v>
      </c>
      <c r="AY10" s="157">
        <v>44104</v>
      </c>
      <c r="AZ10" s="158">
        <f>177/177</f>
        <v>1</v>
      </c>
    </row>
    <row r="11" spans="2:52" ht="28.5" customHeight="1">
      <c r="B11" s="280" t="s">
        <v>170</v>
      </c>
      <c r="C11" s="280"/>
      <c r="D11" s="280"/>
      <c r="E11" s="280"/>
      <c r="F11" s="280"/>
      <c r="G11" s="280"/>
      <c r="H11" s="280"/>
      <c r="I11" s="280"/>
      <c r="J11" s="280"/>
      <c r="K11" s="280"/>
      <c r="L11" s="280"/>
      <c r="M11" s="280"/>
      <c r="N11" s="280"/>
      <c r="O11" s="280"/>
      <c r="P11" s="280"/>
      <c r="Q11" s="280"/>
      <c r="R11" s="280"/>
      <c r="S11" s="280"/>
      <c r="T11" s="280"/>
      <c r="U11" s="280"/>
      <c r="V11" s="280"/>
      <c r="W11" s="280"/>
      <c r="X11" s="280"/>
      <c r="AB11" s="374">
        <v>2020</v>
      </c>
      <c r="AC11" s="374"/>
      <c r="AD11" s="377" t="s">
        <v>131</v>
      </c>
      <c r="AE11" s="377"/>
      <c r="AF11" s="377"/>
      <c r="AG11" s="377"/>
      <c r="AH11" s="377"/>
      <c r="AI11" s="440">
        <v>160</v>
      </c>
      <c r="AJ11" s="441"/>
      <c r="AK11" s="442"/>
      <c r="AL11" s="440">
        <v>160</v>
      </c>
      <c r="AM11" s="441"/>
      <c r="AN11" s="441"/>
      <c r="AO11" s="442"/>
      <c r="AP11" s="446">
        <f>AL11/AI11</f>
        <v>1</v>
      </c>
      <c r="AQ11" s="447"/>
      <c r="AR11" s="385">
        <f>SUM(AP11:AQ14)/2</f>
        <v>1</v>
      </c>
      <c r="AV11" s="155">
        <v>5</v>
      </c>
      <c r="AW11" s="156" t="s">
        <v>170</v>
      </c>
      <c r="AX11" s="155" t="s">
        <v>321</v>
      </c>
      <c r="AY11" s="157">
        <v>44196</v>
      </c>
      <c r="AZ11" s="158">
        <f>180/180</f>
        <v>1</v>
      </c>
    </row>
    <row r="12" spans="2:52" ht="14.25">
      <c r="B12" s="262" t="s">
        <v>56</v>
      </c>
      <c r="C12" s="263"/>
      <c r="D12" s="263"/>
      <c r="E12" s="263"/>
      <c r="F12" s="264"/>
      <c r="G12" s="262" t="s">
        <v>48</v>
      </c>
      <c r="H12" s="263"/>
      <c r="I12" s="263"/>
      <c r="J12" s="264"/>
      <c r="K12" s="262" t="s">
        <v>5</v>
      </c>
      <c r="L12" s="263"/>
      <c r="M12" s="263"/>
      <c r="N12" s="264"/>
      <c r="O12" s="268" t="s">
        <v>6</v>
      </c>
      <c r="P12" s="269"/>
      <c r="Q12" s="269"/>
      <c r="R12" s="269"/>
      <c r="S12" s="269"/>
      <c r="T12" s="269"/>
      <c r="U12" s="269"/>
      <c r="V12" s="269"/>
      <c r="W12" s="269"/>
      <c r="X12" s="270"/>
      <c r="Y12" s="49"/>
      <c r="Z12" s="50"/>
      <c r="AA12" s="50"/>
      <c r="AB12" s="374"/>
      <c r="AC12" s="374"/>
      <c r="AD12" s="377" t="s">
        <v>132</v>
      </c>
      <c r="AE12" s="377"/>
      <c r="AF12" s="377"/>
      <c r="AG12" s="377"/>
      <c r="AH12" s="377"/>
      <c r="AI12" s="443"/>
      <c r="AJ12" s="444"/>
      <c r="AK12" s="445"/>
      <c r="AL12" s="443"/>
      <c r="AM12" s="444"/>
      <c r="AN12" s="444"/>
      <c r="AO12" s="445"/>
      <c r="AP12" s="448"/>
      <c r="AQ12" s="449"/>
      <c r="AR12" s="385"/>
      <c r="AV12" s="155">
        <v>5</v>
      </c>
      <c r="AW12" s="156" t="s">
        <v>170</v>
      </c>
      <c r="AX12" s="155" t="s">
        <v>321</v>
      </c>
      <c r="AY12" s="157">
        <v>44286</v>
      </c>
      <c r="AZ12" s="158"/>
    </row>
    <row r="13" spans="2:52" ht="14.25">
      <c r="B13" s="265"/>
      <c r="C13" s="266"/>
      <c r="D13" s="266"/>
      <c r="E13" s="266"/>
      <c r="F13" s="267"/>
      <c r="G13" s="265"/>
      <c r="H13" s="266"/>
      <c r="I13" s="266"/>
      <c r="J13" s="267"/>
      <c r="K13" s="265"/>
      <c r="L13" s="266"/>
      <c r="M13" s="266"/>
      <c r="N13" s="267"/>
      <c r="O13" s="268" t="s">
        <v>55</v>
      </c>
      <c r="P13" s="269"/>
      <c r="Q13" s="269"/>
      <c r="R13" s="270"/>
      <c r="S13" s="268" t="s">
        <v>54</v>
      </c>
      <c r="T13" s="269"/>
      <c r="U13" s="270"/>
      <c r="V13" s="268" t="s">
        <v>53</v>
      </c>
      <c r="W13" s="269"/>
      <c r="X13" s="270"/>
      <c r="Y13" s="49"/>
      <c r="Z13" s="50"/>
      <c r="AA13" s="50"/>
      <c r="AB13" s="374"/>
      <c r="AC13" s="374"/>
      <c r="AD13" s="377" t="s">
        <v>133</v>
      </c>
      <c r="AE13" s="377"/>
      <c r="AF13" s="377"/>
      <c r="AG13" s="377"/>
      <c r="AH13" s="377"/>
      <c r="AI13" s="440">
        <v>357</v>
      </c>
      <c r="AJ13" s="441"/>
      <c r="AK13" s="442"/>
      <c r="AL13" s="440">
        <v>357</v>
      </c>
      <c r="AM13" s="441"/>
      <c r="AN13" s="441"/>
      <c r="AO13" s="442"/>
      <c r="AP13" s="446">
        <f t="shared" ref="AP13:AP22" si="1">AL13/AI13</f>
        <v>1</v>
      </c>
      <c r="AQ13" s="447"/>
      <c r="AR13" s="385"/>
      <c r="AV13" s="155">
        <v>5</v>
      </c>
      <c r="AW13" s="156" t="s">
        <v>170</v>
      </c>
      <c r="AX13" s="155" t="s">
        <v>321</v>
      </c>
      <c r="AY13" s="157">
        <v>44377</v>
      </c>
      <c r="AZ13" s="158"/>
    </row>
    <row r="14" spans="2:52" ht="34.5" customHeight="1">
      <c r="B14" s="276" t="s">
        <v>237</v>
      </c>
      <c r="C14" s="276"/>
      <c r="D14" s="276"/>
      <c r="E14" s="276"/>
      <c r="F14" s="276"/>
      <c r="G14" s="261" t="s">
        <v>99</v>
      </c>
      <c r="H14" s="261"/>
      <c r="I14" s="261"/>
      <c r="J14" s="261"/>
      <c r="K14" s="261">
        <v>1</v>
      </c>
      <c r="L14" s="261"/>
      <c r="M14" s="261"/>
      <c r="N14" s="261"/>
      <c r="O14" s="277">
        <v>1</v>
      </c>
      <c r="P14" s="278"/>
      <c r="Q14" s="278"/>
      <c r="R14" s="279"/>
      <c r="S14" s="329">
        <v>44561</v>
      </c>
      <c r="T14" s="330"/>
      <c r="U14" s="331"/>
      <c r="V14" s="332">
        <v>2021</v>
      </c>
      <c r="W14" s="332"/>
      <c r="X14" s="332"/>
      <c r="AB14" s="374"/>
      <c r="AC14" s="374"/>
      <c r="AD14" s="377" t="s">
        <v>134</v>
      </c>
      <c r="AE14" s="377"/>
      <c r="AF14" s="377"/>
      <c r="AG14" s="377"/>
      <c r="AH14" s="377"/>
      <c r="AI14" s="443"/>
      <c r="AJ14" s="444"/>
      <c r="AK14" s="445"/>
      <c r="AL14" s="443"/>
      <c r="AM14" s="444"/>
      <c r="AN14" s="444"/>
      <c r="AO14" s="445"/>
      <c r="AP14" s="448"/>
      <c r="AQ14" s="449"/>
      <c r="AR14" s="385"/>
      <c r="AV14" s="155">
        <v>5</v>
      </c>
      <c r="AW14" s="156" t="s">
        <v>170</v>
      </c>
      <c r="AX14" s="155" t="s">
        <v>321</v>
      </c>
      <c r="AY14" s="157">
        <v>44469</v>
      </c>
      <c r="AZ14" s="158"/>
    </row>
    <row r="15" spans="2:52" ht="24.75" customHeight="1">
      <c r="B15" s="281" t="s">
        <v>7</v>
      </c>
      <c r="C15" s="282"/>
      <c r="D15" s="282"/>
      <c r="E15" s="282"/>
      <c r="F15" s="282"/>
      <c r="G15" s="282"/>
      <c r="H15" s="282"/>
      <c r="I15" s="282"/>
      <c r="J15" s="282"/>
      <c r="K15" s="282"/>
      <c r="L15" s="282"/>
      <c r="M15" s="282"/>
      <c r="N15" s="282"/>
      <c r="O15" s="282"/>
      <c r="P15" s="282"/>
      <c r="Q15" s="282"/>
      <c r="R15" s="282"/>
      <c r="S15" s="282"/>
      <c r="T15" s="282"/>
      <c r="U15" s="282"/>
      <c r="V15" s="282"/>
      <c r="W15" s="282"/>
      <c r="X15" s="283"/>
      <c r="Z15" s="46" t="s">
        <v>51</v>
      </c>
      <c r="AB15" s="375">
        <v>2021</v>
      </c>
      <c r="AC15" s="375"/>
      <c r="AD15" s="376" t="s">
        <v>135</v>
      </c>
      <c r="AE15" s="376"/>
      <c r="AF15" s="376"/>
      <c r="AG15" s="376"/>
      <c r="AH15" s="376"/>
      <c r="AI15" s="400">
        <v>372</v>
      </c>
      <c r="AJ15" s="401"/>
      <c r="AK15" s="402"/>
      <c r="AL15" s="400">
        <v>372</v>
      </c>
      <c r="AM15" s="401"/>
      <c r="AN15" s="401"/>
      <c r="AO15" s="402"/>
      <c r="AP15" s="393">
        <f t="shared" si="1"/>
        <v>1</v>
      </c>
      <c r="AQ15" s="394"/>
      <c r="AR15" s="384" t="e">
        <f t="shared" ref="AR15" si="2">SUM(AP15:AQ18)/4</f>
        <v>#DIV/0!</v>
      </c>
      <c r="AV15" s="155">
        <v>5</v>
      </c>
      <c r="AW15" s="156" t="s">
        <v>170</v>
      </c>
      <c r="AX15" s="155" t="s">
        <v>321</v>
      </c>
      <c r="AY15" s="157">
        <v>44561</v>
      </c>
      <c r="AZ15" s="158"/>
    </row>
    <row r="16" spans="2:52" ht="14.25">
      <c r="B16" s="271" t="s">
        <v>52</v>
      </c>
      <c r="C16" s="262" t="s">
        <v>8</v>
      </c>
      <c r="D16" s="264"/>
      <c r="E16" s="262" t="s">
        <v>115</v>
      </c>
      <c r="F16" s="264"/>
      <c r="G16" s="262" t="s">
        <v>109</v>
      </c>
      <c r="H16" s="263"/>
      <c r="I16" s="263"/>
      <c r="J16" s="263"/>
      <c r="K16" s="263"/>
      <c r="L16" s="264"/>
      <c r="M16" s="274" t="s">
        <v>116</v>
      </c>
      <c r="N16" s="274"/>
      <c r="O16" s="274"/>
      <c r="P16" s="274"/>
      <c r="Q16" s="274"/>
      <c r="R16" s="274"/>
      <c r="S16" s="274"/>
      <c r="T16" s="274"/>
      <c r="U16" s="274"/>
      <c r="V16" s="274"/>
      <c r="W16" s="274"/>
      <c r="X16" s="274"/>
      <c r="AB16" s="375"/>
      <c r="AC16" s="375"/>
      <c r="AD16" s="376" t="s">
        <v>136</v>
      </c>
      <c r="AE16" s="376"/>
      <c r="AF16" s="376"/>
      <c r="AG16" s="376"/>
      <c r="AH16" s="376"/>
      <c r="AI16" s="406"/>
      <c r="AJ16" s="407"/>
      <c r="AK16" s="408"/>
      <c r="AL16" s="406"/>
      <c r="AM16" s="407"/>
      <c r="AN16" s="407"/>
      <c r="AO16" s="408"/>
      <c r="AP16" s="397"/>
      <c r="AQ16" s="398"/>
      <c r="AR16" s="384"/>
      <c r="AV16" s="155">
        <v>5</v>
      </c>
      <c r="AW16" s="156" t="s">
        <v>170</v>
      </c>
      <c r="AX16" s="155" t="s">
        <v>321</v>
      </c>
      <c r="AY16" s="157">
        <v>44651</v>
      </c>
      <c r="AZ16" s="158"/>
    </row>
    <row r="17" spans="2:52" ht="14.25">
      <c r="B17" s="272"/>
      <c r="C17" s="265"/>
      <c r="D17" s="267"/>
      <c r="E17" s="265"/>
      <c r="F17" s="267"/>
      <c r="G17" s="265"/>
      <c r="H17" s="266"/>
      <c r="I17" s="266"/>
      <c r="J17" s="266"/>
      <c r="K17" s="266"/>
      <c r="L17" s="267"/>
      <c r="M17" s="268" t="s">
        <v>121</v>
      </c>
      <c r="N17" s="269"/>
      <c r="O17" s="269"/>
      <c r="P17" s="269"/>
      <c r="Q17" s="270"/>
      <c r="R17" s="268" t="s">
        <v>122</v>
      </c>
      <c r="S17" s="269"/>
      <c r="T17" s="269"/>
      <c r="U17" s="269"/>
      <c r="V17" s="273" t="s">
        <v>117</v>
      </c>
      <c r="W17" s="273"/>
      <c r="X17" s="273"/>
      <c r="AB17" s="375"/>
      <c r="AC17" s="375"/>
      <c r="AD17" s="376" t="s">
        <v>137</v>
      </c>
      <c r="AE17" s="376"/>
      <c r="AF17" s="376"/>
      <c r="AG17" s="376"/>
      <c r="AH17" s="376"/>
      <c r="AI17" s="400">
        <v>591</v>
      </c>
      <c r="AJ17" s="401"/>
      <c r="AK17" s="402"/>
      <c r="AL17" s="400">
        <v>591</v>
      </c>
      <c r="AM17" s="401"/>
      <c r="AN17" s="401"/>
      <c r="AO17" s="402"/>
      <c r="AP17" s="393">
        <f t="shared" si="1"/>
        <v>1</v>
      </c>
      <c r="AQ17" s="394"/>
      <c r="AR17" s="384"/>
      <c r="AV17" s="155">
        <v>5</v>
      </c>
      <c r="AW17" s="156" t="s">
        <v>170</v>
      </c>
      <c r="AX17" s="155" t="s">
        <v>321</v>
      </c>
      <c r="AY17" s="157">
        <v>44742</v>
      </c>
      <c r="AZ17" s="158"/>
    </row>
    <row r="18" spans="2:52" ht="27" customHeight="1">
      <c r="B18" s="43" t="s">
        <v>195</v>
      </c>
      <c r="C18" s="259" t="s">
        <v>113</v>
      </c>
      <c r="D18" s="260"/>
      <c r="E18" s="261">
        <v>1</v>
      </c>
      <c r="F18" s="261"/>
      <c r="G18" s="276" t="s">
        <v>235</v>
      </c>
      <c r="H18" s="276"/>
      <c r="I18" s="276"/>
      <c r="J18" s="276"/>
      <c r="K18" s="276"/>
      <c r="L18" s="276"/>
      <c r="M18" s="333" t="s">
        <v>123</v>
      </c>
      <c r="N18" s="333"/>
      <c r="O18" s="333"/>
      <c r="P18" s="333"/>
      <c r="Q18" s="333"/>
      <c r="R18" s="334" t="s">
        <v>124</v>
      </c>
      <c r="S18" s="334"/>
      <c r="T18" s="334"/>
      <c r="U18" s="334"/>
      <c r="V18" s="335" t="s">
        <v>125</v>
      </c>
      <c r="W18" s="335"/>
      <c r="X18" s="335"/>
      <c r="AB18" s="375"/>
      <c r="AC18" s="375"/>
      <c r="AD18" s="376" t="s">
        <v>138</v>
      </c>
      <c r="AE18" s="376"/>
      <c r="AF18" s="376"/>
      <c r="AG18" s="376"/>
      <c r="AH18" s="376"/>
      <c r="AI18" s="406"/>
      <c r="AJ18" s="407"/>
      <c r="AK18" s="408"/>
      <c r="AL18" s="406"/>
      <c r="AM18" s="407"/>
      <c r="AN18" s="407"/>
      <c r="AO18" s="408"/>
      <c r="AP18" s="397" t="e">
        <f t="shared" si="1"/>
        <v>#DIV/0!</v>
      </c>
      <c r="AQ18" s="398"/>
      <c r="AR18" s="384"/>
      <c r="AV18" s="155">
        <v>5</v>
      </c>
      <c r="AW18" s="156" t="s">
        <v>170</v>
      </c>
      <c r="AX18" s="155" t="s">
        <v>321</v>
      </c>
      <c r="AY18" s="157">
        <v>44834</v>
      </c>
      <c r="AZ18" s="158"/>
    </row>
    <row r="19" spans="2:52" ht="21" customHeight="1">
      <c r="B19" s="268" t="s">
        <v>9</v>
      </c>
      <c r="C19" s="269"/>
      <c r="D19" s="269"/>
      <c r="E19" s="269"/>
      <c r="F19" s="269"/>
      <c r="G19" s="269"/>
      <c r="H19" s="269"/>
      <c r="I19" s="269"/>
      <c r="J19" s="269"/>
      <c r="K19" s="269"/>
      <c r="L19" s="270"/>
      <c r="M19" s="268" t="s">
        <v>10</v>
      </c>
      <c r="N19" s="269"/>
      <c r="O19" s="269"/>
      <c r="P19" s="269"/>
      <c r="Q19" s="269"/>
      <c r="R19" s="269"/>
      <c r="S19" s="269"/>
      <c r="T19" s="269"/>
      <c r="U19" s="269"/>
      <c r="V19" s="269"/>
      <c r="W19" s="269"/>
      <c r="X19" s="270"/>
      <c r="AB19" s="374">
        <v>2022</v>
      </c>
      <c r="AC19" s="374"/>
      <c r="AD19" s="377" t="s">
        <v>139</v>
      </c>
      <c r="AE19" s="377"/>
      <c r="AF19" s="377"/>
      <c r="AG19" s="377"/>
      <c r="AH19" s="377"/>
      <c r="AI19" s="440"/>
      <c r="AJ19" s="441"/>
      <c r="AK19" s="442"/>
      <c r="AL19" s="440"/>
      <c r="AM19" s="441"/>
      <c r="AN19" s="441"/>
      <c r="AO19" s="442"/>
      <c r="AP19" s="446" t="e">
        <f t="shared" si="1"/>
        <v>#DIV/0!</v>
      </c>
      <c r="AQ19" s="447"/>
      <c r="AR19" s="385" t="e">
        <f t="shared" ref="AR19" si="3">SUM(AP19:AQ22)/4</f>
        <v>#DIV/0!</v>
      </c>
      <c r="AV19" s="155">
        <v>5</v>
      </c>
      <c r="AW19" s="156" t="s">
        <v>170</v>
      </c>
      <c r="AX19" s="155" t="s">
        <v>321</v>
      </c>
      <c r="AY19" s="157">
        <v>44926</v>
      </c>
      <c r="AZ19" s="158"/>
    </row>
    <row r="20" spans="2:52" ht="75" customHeight="1">
      <c r="B20" s="641" t="s">
        <v>238</v>
      </c>
      <c r="C20" s="642"/>
      <c r="D20" s="642"/>
      <c r="E20" s="642"/>
      <c r="F20" s="642"/>
      <c r="G20" s="642"/>
      <c r="H20" s="642"/>
      <c r="I20" s="642"/>
      <c r="J20" s="642"/>
      <c r="K20" s="642"/>
      <c r="L20" s="643"/>
      <c r="M20" s="259"/>
      <c r="N20" s="286"/>
      <c r="O20" s="286"/>
      <c r="P20" s="286"/>
      <c r="Q20" s="286"/>
      <c r="R20" s="286"/>
      <c r="S20" s="286"/>
      <c r="T20" s="286"/>
      <c r="U20" s="286"/>
      <c r="V20" s="286"/>
      <c r="W20" s="286"/>
      <c r="X20" s="260"/>
      <c r="AA20" s="51"/>
      <c r="AB20" s="374"/>
      <c r="AC20" s="374"/>
      <c r="AD20" s="377" t="s">
        <v>140</v>
      </c>
      <c r="AE20" s="377"/>
      <c r="AF20" s="377"/>
      <c r="AG20" s="377"/>
      <c r="AH20" s="377"/>
      <c r="AI20" s="443"/>
      <c r="AJ20" s="444"/>
      <c r="AK20" s="445"/>
      <c r="AL20" s="443"/>
      <c r="AM20" s="444"/>
      <c r="AN20" s="444"/>
      <c r="AO20" s="445"/>
      <c r="AP20" s="448" t="e">
        <f t="shared" si="1"/>
        <v>#DIV/0!</v>
      </c>
      <c r="AQ20" s="449"/>
      <c r="AR20" s="385"/>
    </row>
    <row r="21" spans="2:52" ht="19.5" customHeight="1">
      <c r="B21" s="281" t="s">
        <v>11</v>
      </c>
      <c r="C21" s="282"/>
      <c r="D21" s="282"/>
      <c r="E21" s="282"/>
      <c r="F21" s="282"/>
      <c r="G21" s="282"/>
      <c r="H21" s="282"/>
      <c r="I21" s="282"/>
      <c r="J21" s="282"/>
      <c r="K21" s="282"/>
      <c r="L21" s="282"/>
      <c r="M21" s="282"/>
      <c r="N21" s="282"/>
      <c r="O21" s="282"/>
      <c r="P21" s="282"/>
      <c r="Q21" s="282"/>
      <c r="R21" s="282"/>
      <c r="S21" s="282"/>
      <c r="T21" s="282"/>
      <c r="U21" s="282"/>
      <c r="V21" s="282"/>
      <c r="W21" s="282"/>
      <c r="X21" s="283"/>
      <c r="AB21" s="374"/>
      <c r="AC21" s="374"/>
      <c r="AD21" s="377" t="s">
        <v>141</v>
      </c>
      <c r="AE21" s="377"/>
      <c r="AF21" s="377"/>
      <c r="AG21" s="377"/>
      <c r="AH21" s="377"/>
      <c r="AI21" s="440"/>
      <c r="AJ21" s="441"/>
      <c r="AK21" s="442"/>
      <c r="AL21" s="440"/>
      <c r="AM21" s="441"/>
      <c r="AN21" s="441"/>
      <c r="AO21" s="442"/>
      <c r="AP21" s="446" t="e">
        <f t="shared" si="1"/>
        <v>#DIV/0!</v>
      </c>
      <c r="AQ21" s="447"/>
      <c r="AR21" s="385"/>
    </row>
    <row r="22" spans="2:52" ht="17.25" customHeight="1">
      <c r="B22" s="284" t="s">
        <v>12</v>
      </c>
      <c r="C22" s="284"/>
      <c r="D22" s="69" t="s">
        <v>13</v>
      </c>
      <c r="E22" s="69" t="s">
        <v>14</v>
      </c>
      <c r="F22" s="69" t="s">
        <v>15</v>
      </c>
      <c r="G22" s="285" t="s">
        <v>16</v>
      </c>
      <c r="H22" s="285"/>
      <c r="I22" s="285"/>
      <c r="J22" s="69" t="s">
        <v>17</v>
      </c>
      <c r="K22" s="285" t="s">
        <v>18</v>
      </c>
      <c r="L22" s="285"/>
      <c r="M22" s="285"/>
      <c r="N22" s="69" t="s">
        <v>19</v>
      </c>
      <c r="O22" s="285" t="s">
        <v>20</v>
      </c>
      <c r="P22" s="285"/>
      <c r="Q22" s="285" t="s">
        <v>21</v>
      </c>
      <c r="R22" s="285"/>
      <c r="S22" s="285"/>
      <c r="T22" s="285" t="s">
        <v>22</v>
      </c>
      <c r="U22" s="285"/>
      <c r="V22" s="285" t="s">
        <v>23</v>
      </c>
      <c r="W22" s="285"/>
      <c r="X22" s="69" t="s">
        <v>24</v>
      </c>
      <c r="AB22" s="374"/>
      <c r="AC22" s="374"/>
      <c r="AD22" s="377" t="s">
        <v>142</v>
      </c>
      <c r="AE22" s="377"/>
      <c r="AF22" s="377"/>
      <c r="AG22" s="377"/>
      <c r="AH22" s="377"/>
      <c r="AI22" s="443"/>
      <c r="AJ22" s="444"/>
      <c r="AK22" s="445"/>
      <c r="AL22" s="443"/>
      <c r="AM22" s="444"/>
      <c r="AN22" s="444"/>
      <c r="AO22" s="445"/>
      <c r="AP22" s="448" t="e">
        <f t="shared" si="1"/>
        <v>#DIV/0!</v>
      </c>
      <c r="AQ22" s="449"/>
      <c r="AR22" s="385"/>
    </row>
    <row r="23" spans="2:52" ht="22.5" customHeight="1">
      <c r="B23" s="284" t="s">
        <v>25</v>
      </c>
      <c r="C23" s="284"/>
      <c r="D23" s="368">
        <f>AL15</f>
        <v>372</v>
      </c>
      <c r="E23" s="369"/>
      <c r="F23" s="369"/>
      <c r="G23" s="369"/>
      <c r="H23" s="369"/>
      <c r="I23" s="369"/>
      <c r="J23" s="369"/>
      <c r="K23" s="369"/>
      <c r="L23" s="369"/>
      <c r="M23" s="370"/>
      <c r="N23" s="368">
        <f>AL17</f>
        <v>591</v>
      </c>
      <c r="O23" s="369"/>
      <c r="P23" s="369"/>
      <c r="Q23" s="369"/>
      <c r="R23" s="369"/>
      <c r="S23" s="369"/>
      <c r="T23" s="369"/>
      <c r="U23" s="369"/>
      <c r="V23" s="369"/>
      <c r="W23" s="369"/>
      <c r="X23" s="370"/>
      <c r="Z23" s="52"/>
      <c r="AA23" s="52"/>
    </row>
    <row r="24" spans="2:52" ht="22.5" customHeight="1">
      <c r="B24" s="284" t="s">
        <v>26</v>
      </c>
      <c r="C24" s="284"/>
      <c r="D24" s="644">
        <f>AI15</f>
        <v>372</v>
      </c>
      <c r="E24" s="645"/>
      <c r="F24" s="645"/>
      <c r="G24" s="645"/>
      <c r="H24" s="645"/>
      <c r="I24" s="645"/>
      <c r="J24" s="645"/>
      <c r="K24" s="645"/>
      <c r="L24" s="645"/>
      <c r="M24" s="645"/>
      <c r="N24" s="368">
        <f>AI17</f>
        <v>591</v>
      </c>
      <c r="O24" s="369"/>
      <c r="P24" s="369"/>
      <c r="Q24" s="369"/>
      <c r="R24" s="369"/>
      <c r="S24" s="369"/>
      <c r="T24" s="369"/>
      <c r="U24" s="369"/>
      <c r="V24" s="369"/>
      <c r="W24" s="369"/>
      <c r="X24" s="370"/>
      <c r="Y24" s="53"/>
    </row>
    <row r="25" spans="2:52" ht="24" customHeight="1">
      <c r="B25" s="281" t="s">
        <v>47</v>
      </c>
      <c r="C25" s="282"/>
      <c r="D25" s="282"/>
      <c r="E25" s="282"/>
      <c r="F25" s="282"/>
      <c r="G25" s="282"/>
      <c r="H25" s="282"/>
      <c r="I25" s="282"/>
      <c r="J25" s="282"/>
      <c r="K25" s="282"/>
      <c r="L25" s="282"/>
      <c r="M25" s="282"/>
      <c r="N25" s="282"/>
      <c r="O25" s="282"/>
      <c r="P25" s="282"/>
      <c r="Q25" s="282"/>
      <c r="R25" s="282"/>
      <c r="S25" s="282"/>
      <c r="T25" s="282"/>
      <c r="U25" s="282"/>
      <c r="V25" s="282"/>
      <c r="W25" s="282"/>
      <c r="X25" s="283"/>
    </row>
    <row r="26" spans="2:52" ht="25.5">
      <c r="B26" s="125" t="s">
        <v>27</v>
      </c>
      <c r="C26" s="125" t="s">
        <v>28</v>
      </c>
      <c r="D26" s="125" t="s">
        <v>29</v>
      </c>
      <c r="E26" s="125" t="s">
        <v>30</v>
      </c>
      <c r="F26" s="27"/>
      <c r="G26" s="27"/>
      <c r="H26" s="299"/>
      <c r="I26" s="299"/>
      <c r="J26" s="299"/>
      <c r="K26" s="299"/>
      <c r="L26" s="299"/>
      <c r="M26" s="299"/>
      <c r="N26" s="299"/>
      <c r="O26" s="299"/>
      <c r="P26" s="299"/>
      <c r="Q26" s="299"/>
      <c r="R26" s="299"/>
      <c r="S26" s="301"/>
      <c r="T26" s="301"/>
      <c r="U26" s="301"/>
      <c r="V26" s="301"/>
      <c r="W26" s="301"/>
      <c r="X26" s="302"/>
    </row>
    <row r="27" spans="2:52" ht="15.75" customHeight="1">
      <c r="B27" s="127" t="s">
        <v>31</v>
      </c>
      <c r="C27" s="365">
        <f>IF(ISERROR(D23/D24),0,$D$23/$D$24)</f>
        <v>1</v>
      </c>
      <c r="D27" s="365">
        <f>$E$18</f>
        <v>1</v>
      </c>
      <c r="E27" s="126">
        <f>$O$14</f>
        <v>1</v>
      </c>
      <c r="F27" s="28"/>
      <c r="G27" s="28"/>
      <c r="H27" s="300"/>
      <c r="I27" s="300"/>
      <c r="J27" s="303"/>
      <c r="K27" s="303"/>
      <c r="L27" s="5"/>
      <c r="M27" s="5"/>
      <c r="N27" s="300"/>
      <c r="O27" s="300"/>
      <c r="P27" s="300"/>
      <c r="Q27" s="300"/>
      <c r="R27" s="300"/>
      <c r="S27" s="304"/>
      <c r="T27" s="304"/>
      <c r="U27" s="304"/>
      <c r="V27" s="304"/>
      <c r="W27" s="304"/>
      <c r="X27" s="305"/>
    </row>
    <row r="28" spans="2:52" ht="15.75" customHeight="1">
      <c r="B28" s="127" t="s">
        <v>32</v>
      </c>
      <c r="C28" s="366"/>
      <c r="D28" s="366"/>
      <c r="E28" s="126">
        <f t="shared" ref="E28:E37" si="4">$O$14</f>
        <v>1</v>
      </c>
      <c r="F28" s="28"/>
      <c r="G28" s="28"/>
      <c r="H28" s="303"/>
      <c r="I28" s="303"/>
      <c r="J28" s="303"/>
      <c r="K28" s="303"/>
      <c r="L28" s="6"/>
      <c r="M28" s="5"/>
      <c r="N28" s="303"/>
      <c r="O28" s="303"/>
      <c r="P28" s="303"/>
      <c r="Q28" s="303"/>
      <c r="R28" s="303"/>
      <c r="S28" s="304"/>
      <c r="T28" s="304"/>
      <c r="U28" s="304"/>
      <c r="V28" s="304"/>
      <c r="W28" s="304"/>
      <c r="X28" s="305"/>
    </row>
    <row r="29" spans="2:52" ht="15.75" customHeight="1">
      <c r="B29" s="127" t="s">
        <v>33</v>
      </c>
      <c r="C29" s="366"/>
      <c r="D29" s="366"/>
      <c r="E29" s="126">
        <f t="shared" si="4"/>
        <v>1</v>
      </c>
      <c r="F29" s="28"/>
      <c r="G29" s="28"/>
      <c r="H29" s="303"/>
      <c r="I29" s="303"/>
      <c r="J29" s="303"/>
      <c r="K29" s="303"/>
      <c r="L29" s="6"/>
      <c r="M29" s="5"/>
      <c r="N29" s="303"/>
      <c r="O29" s="303"/>
      <c r="P29" s="303"/>
      <c r="Q29" s="303"/>
      <c r="R29" s="303"/>
      <c r="S29" s="304"/>
      <c r="T29" s="304"/>
      <c r="U29" s="304"/>
      <c r="V29" s="304"/>
      <c r="W29" s="304"/>
      <c r="X29" s="305"/>
    </row>
    <row r="30" spans="2:52" ht="15.75" customHeight="1">
      <c r="B30" s="127" t="s">
        <v>34</v>
      </c>
      <c r="C30" s="366"/>
      <c r="D30" s="366"/>
      <c r="E30" s="126">
        <f t="shared" si="4"/>
        <v>1</v>
      </c>
      <c r="F30" s="28"/>
      <c r="G30" s="28"/>
      <c r="H30" s="303"/>
      <c r="I30" s="303"/>
      <c r="J30" s="303"/>
      <c r="K30" s="303"/>
      <c r="L30" s="6"/>
      <c r="M30" s="5"/>
      <c r="N30" s="303"/>
      <c r="O30" s="303"/>
      <c r="P30" s="303"/>
      <c r="Q30" s="303"/>
      <c r="R30" s="303"/>
      <c r="S30" s="304"/>
      <c r="T30" s="304"/>
      <c r="U30" s="304"/>
      <c r="V30" s="304"/>
      <c r="W30" s="304"/>
      <c r="X30" s="305"/>
    </row>
    <row r="31" spans="2:52" ht="15.75" customHeight="1">
      <c r="B31" s="127" t="s">
        <v>35</v>
      </c>
      <c r="C31" s="366"/>
      <c r="D31" s="366"/>
      <c r="E31" s="126">
        <f t="shared" si="4"/>
        <v>1</v>
      </c>
      <c r="F31" s="28"/>
      <c r="G31" s="28"/>
      <c r="H31" s="303"/>
      <c r="I31" s="303"/>
      <c r="J31" s="303"/>
      <c r="K31" s="303"/>
      <c r="L31" s="6"/>
      <c r="M31" s="5"/>
      <c r="N31" s="303"/>
      <c r="O31" s="303"/>
      <c r="P31" s="303"/>
      <c r="Q31" s="303"/>
      <c r="R31" s="303"/>
      <c r="S31" s="304"/>
      <c r="T31" s="304"/>
      <c r="U31" s="304"/>
      <c r="V31" s="304"/>
      <c r="W31" s="304"/>
      <c r="X31" s="305"/>
    </row>
    <row r="32" spans="2:52" ht="15.75" customHeight="1">
      <c r="B32" s="127" t="s">
        <v>36</v>
      </c>
      <c r="C32" s="367"/>
      <c r="D32" s="367"/>
      <c r="E32" s="126">
        <f t="shared" si="4"/>
        <v>1</v>
      </c>
      <c r="F32" s="28"/>
      <c r="G32" s="28"/>
      <c r="H32" s="303"/>
      <c r="I32" s="303"/>
      <c r="J32" s="303"/>
      <c r="K32" s="303"/>
      <c r="L32" s="6"/>
      <c r="M32" s="5"/>
      <c r="N32" s="303"/>
      <c r="O32" s="303"/>
      <c r="P32" s="303"/>
      <c r="Q32" s="303"/>
      <c r="R32" s="303"/>
      <c r="S32" s="304"/>
      <c r="T32" s="304"/>
      <c r="U32" s="304"/>
      <c r="V32" s="304"/>
      <c r="W32" s="304"/>
      <c r="X32" s="305"/>
    </row>
    <row r="33" spans="2:27" ht="15.75" customHeight="1">
      <c r="B33" s="127" t="s">
        <v>37</v>
      </c>
      <c r="C33" s="365">
        <f>IF(ISERROR(N23/N24),0,N23/N24)</f>
        <v>1</v>
      </c>
      <c r="D33" s="365">
        <f t="shared" ref="D33" si="5">$E$18</f>
        <v>1</v>
      </c>
      <c r="E33" s="126">
        <f t="shared" si="4"/>
        <v>1</v>
      </c>
      <c r="F33" s="28"/>
      <c r="G33" s="28"/>
      <c r="H33" s="303"/>
      <c r="I33" s="303"/>
      <c r="J33" s="303"/>
      <c r="K33" s="303"/>
      <c r="L33" s="6"/>
      <c r="M33" s="5"/>
      <c r="N33" s="303"/>
      <c r="O33" s="303"/>
      <c r="P33" s="303"/>
      <c r="Q33" s="303"/>
      <c r="R33" s="303"/>
      <c r="S33" s="304"/>
      <c r="T33" s="304"/>
      <c r="U33" s="304"/>
      <c r="V33" s="304"/>
      <c r="W33" s="304"/>
      <c r="X33" s="305"/>
    </row>
    <row r="34" spans="2:27" ht="15.75" customHeight="1">
      <c r="B34" s="127" t="s">
        <v>38</v>
      </c>
      <c r="C34" s="366"/>
      <c r="D34" s="366"/>
      <c r="E34" s="126">
        <f t="shared" si="4"/>
        <v>1</v>
      </c>
      <c r="F34" s="28"/>
      <c r="G34" s="28"/>
      <c r="H34" s="303"/>
      <c r="I34" s="303"/>
      <c r="J34" s="303"/>
      <c r="K34" s="303"/>
      <c r="L34" s="6"/>
      <c r="M34" s="5"/>
      <c r="N34" s="303"/>
      <c r="O34" s="303"/>
      <c r="P34" s="303"/>
      <c r="Q34" s="303"/>
      <c r="R34" s="303"/>
      <c r="S34" s="304"/>
      <c r="T34" s="304"/>
      <c r="U34" s="304"/>
      <c r="V34" s="304"/>
      <c r="W34" s="304"/>
      <c r="X34" s="305"/>
    </row>
    <row r="35" spans="2:27" ht="15.75" customHeight="1">
      <c r="B35" s="127" t="s">
        <v>39</v>
      </c>
      <c r="C35" s="366"/>
      <c r="D35" s="366"/>
      <c r="E35" s="126">
        <f t="shared" si="4"/>
        <v>1</v>
      </c>
      <c r="F35" s="28"/>
      <c r="G35" s="28"/>
      <c r="H35" s="303"/>
      <c r="I35" s="303"/>
      <c r="J35" s="303"/>
      <c r="K35" s="303"/>
      <c r="L35" s="6"/>
      <c r="M35" s="5"/>
      <c r="N35" s="303"/>
      <c r="O35" s="303"/>
      <c r="P35" s="303"/>
      <c r="Q35" s="303"/>
      <c r="R35" s="303"/>
      <c r="S35" s="304"/>
      <c r="T35" s="304"/>
      <c r="U35" s="304"/>
      <c r="V35" s="304"/>
      <c r="W35" s="304"/>
      <c r="X35" s="305"/>
    </row>
    <row r="36" spans="2:27" ht="15.75" customHeight="1">
      <c r="B36" s="127" t="s">
        <v>40</v>
      </c>
      <c r="C36" s="366">
        <f>IF(ISERROR(T23/T24),0,T23/T24)</f>
        <v>0</v>
      </c>
      <c r="D36" s="366"/>
      <c r="E36" s="126">
        <f t="shared" si="4"/>
        <v>1</v>
      </c>
      <c r="F36" s="28"/>
      <c r="G36" s="28"/>
      <c r="H36" s="303"/>
      <c r="I36" s="303"/>
      <c r="J36" s="303"/>
      <c r="K36" s="303"/>
      <c r="L36" s="6"/>
      <c r="M36" s="5"/>
      <c r="N36" s="303"/>
      <c r="O36" s="303"/>
      <c r="P36" s="303"/>
      <c r="Q36" s="303"/>
      <c r="R36" s="303"/>
      <c r="S36" s="304"/>
      <c r="T36" s="304"/>
      <c r="U36" s="304"/>
      <c r="V36" s="304"/>
      <c r="W36" s="304"/>
      <c r="X36" s="305"/>
    </row>
    <row r="37" spans="2:27" ht="15.75" customHeight="1">
      <c r="B37" s="127" t="s">
        <v>41</v>
      </c>
      <c r="C37" s="366"/>
      <c r="D37" s="366"/>
      <c r="E37" s="126">
        <f t="shared" si="4"/>
        <v>1</v>
      </c>
      <c r="F37" s="28"/>
      <c r="G37" s="28"/>
      <c r="H37" s="303"/>
      <c r="I37" s="303"/>
      <c r="J37" s="303"/>
      <c r="K37" s="303"/>
      <c r="L37" s="6"/>
      <c r="M37" s="5"/>
      <c r="N37" s="303"/>
      <c r="O37" s="303"/>
      <c r="P37" s="303"/>
      <c r="Q37" s="303"/>
      <c r="R37" s="303"/>
      <c r="S37" s="304"/>
      <c r="T37" s="304"/>
      <c r="U37" s="304"/>
      <c r="V37" s="304"/>
      <c r="W37" s="304"/>
      <c r="X37" s="305"/>
    </row>
    <row r="38" spans="2:27" ht="15.75" customHeight="1">
      <c r="B38" s="127" t="s">
        <v>42</v>
      </c>
      <c r="C38" s="367"/>
      <c r="D38" s="367"/>
      <c r="E38" s="126">
        <v>0</v>
      </c>
      <c r="F38" s="29"/>
      <c r="G38" s="29"/>
      <c r="H38" s="308"/>
      <c r="I38" s="308"/>
      <c r="J38" s="308"/>
      <c r="K38" s="308"/>
      <c r="L38" s="7"/>
      <c r="M38" s="8"/>
      <c r="N38" s="308"/>
      <c r="O38" s="308"/>
      <c r="P38" s="308"/>
      <c r="Q38" s="308"/>
      <c r="R38" s="308"/>
      <c r="S38" s="306"/>
      <c r="T38" s="306"/>
      <c r="U38" s="306"/>
      <c r="V38" s="306"/>
      <c r="W38" s="306"/>
      <c r="X38" s="307"/>
    </row>
    <row r="39" spans="2:27">
      <c r="B39" s="30"/>
      <c r="C39" s="27"/>
      <c r="D39" s="27"/>
      <c r="E39" s="27"/>
      <c r="F39" s="27"/>
      <c r="G39" s="27"/>
      <c r="H39" s="27"/>
      <c r="I39" s="27"/>
      <c r="J39" s="27"/>
      <c r="K39" s="27"/>
      <c r="L39" s="27"/>
      <c r="M39" s="27"/>
      <c r="N39" s="27"/>
      <c r="O39" s="27"/>
      <c r="P39" s="27"/>
      <c r="Q39" s="27"/>
      <c r="R39" s="27"/>
      <c r="S39" s="27"/>
      <c r="T39" s="27"/>
      <c r="U39" s="27"/>
      <c r="V39" s="27"/>
      <c r="W39" s="27"/>
      <c r="X39" s="31"/>
    </row>
    <row r="40" spans="2:27">
      <c r="B40" s="311" t="s">
        <v>50</v>
      </c>
      <c r="C40" s="312"/>
      <c r="D40" s="312"/>
      <c r="E40" s="312"/>
      <c r="F40" s="312"/>
      <c r="G40" s="312"/>
      <c r="H40" s="312"/>
      <c r="I40" s="312"/>
      <c r="J40" s="312"/>
      <c r="K40" s="312"/>
      <c r="L40" s="312"/>
      <c r="M40" s="312"/>
      <c r="N40" s="312"/>
      <c r="O40" s="312"/>
      <c r="P40" s="312"/>
      <c r="Q40" s="312"/>
      <c r="R40" s="312"/>
      <c r="S40" s="312"/>
      <c r="T40" s="312"/>
      <c r="U40" s="312"/>
      <c r="V40" s="312"/>
      <c r="W40" s="312"/>
      <c r="X40" s="313"/>
    </row>
    <row r="41" spans="2:27" ht="45.75" customHeight="1">
      <c r="B41" s="309" t="s">
        <v>377</v>
      </c>
      <c r="C41" s="309"/>
      <c r="D41" s="309"/>
      <c r="E41" s="309"/>
      <c r="F41" s="309"/>
      <c r="G41" s="309"/>
      <c r="H41" s="309"/>
      <c r="I41" s="309"/>
      <c r="J41" s="309"/>
      <c r="K41" s="309"/>
      <c r="L41" s="309"/>
      <c r="M41" s="309"/>
      <c r="N41" s="309"/>
      <c r="O41" s="309"/>
      <c r="P41" s="309"/>
      <c r="Q41" s="309"/>
      <c r="R41" s="309"/>
      <c r="S41" s="309"/>
      <c r="T41" s="309"/>
      <c r="U41" s="309"/>
      <c r="V41" s="309"/>
      <c r="W41" s="309"/>
      <c r="X41" s="309"/>
      <c r="Y41" s="54"/>
      <c r="Z41" s="55"/>
      <c r="AA41" s="55"/>
    </row>
    <row r="42" spans="2:27">
      <c r="B42" s="310"/>
      <c r="C42" s="299"/>
      <c r="D42" s="299"/>
      <c r="E42" s="299"/>
      <c r="F42" s="299"/>
      <c r="G42" s="299"/>
      <c r="H42" s="299"/>
      <c r="I42" s="299"/>
      <c r="J42" s="299"/>
      <c r="K42" s="299"/>
      <c r="L42" s="299"/>
      <c r="M42" s="299"/>
      <c r="N42" s="299"/>
      <c r="O42" s="299"/>
      <c r="P42" s="299"/>
      <c r="Q42" s="299"/>
      <c r="R42" s="299"/>
      <c r="S42" s="299"/>
      <c r="T42" s="299"/>
      <c r="U42" s="299"/>
      <c r="V42" s="299"/>
      <c r="W42" s="299"/>
      <c r="X42" s="302"/>
      <c r="Y42" s="56"/>
      <c r="Z42" s="57"/>
      <c r="AA42" s="58"/>
    </row>
    <row r="43" spans="2:27">
      <c r="B43" s="323" t="s">
        <v>43</v>
      </c>
      <c r="C43" s="324"/>
      <c r="D43" s="324"/>
      <c r="E43" s="324"/>
      <c r="F43" s="324"/>
      <c r="G43" s="324"/>
      <c r="H43" s="324"/>
      <c r="I43" s="324"/>
      <c r="J43" s="324"/>
      <c r="K43" s="324"/>
      <c r="L43" s="324"/>
      <c r="M43" s="324"/>
      <c r="N43" s="324"/>
      <c r="O43" s="324"/>
      <c r="P43" s="324"/>
      <c r="Q43" s="324"/>
      <c r="R43" s="324"/>
      <c r="S43" s="324"/>
      <c r="T43" s="324"/>
      <c r="U43" s="324"/>
      <c r="V43" s="324"/>
      <c r="W43" s="324"/>
      <c r="X43" s="325"/>
      <c r="Y43" s="56"/>
      <c r="Z43" s="57"/>
      <c r="AA43" s="58"/>
    </row>
    <row r="44" spans="2:27" ht="53.25" customHeight="1">
      <c r="B44" s="326"/>
      <c r="C44" s="327"/>
      <c r="D44" s="327"/>
      <c r="E44" s="327"/>
      <c r="F44" s="327"/>
      <c r="G44" s="327"/>
      <c r="H44" s="327"/>
      <c r="I44" s="327"/>
      <c r="J44" s="327"/>
      <c r="K44" s="327"/>
      <c r="L44" s="327"/>
      <c r="M44" s="327"/>
      <c r="N44" s="327"/>
      <c r="O44" s="327"/>
      <c r="P44" s="327"/>
      <c r="Q44" s="327"/>
      <c r="R44" s="327"/>
      <c r="S44" s="327"/>
      <c r="T44" s="327"/>
      <c r="U44" s="327"/>
      <c r="V44" s="327"/>
      <c r="W44" s="327"/>
      <c r="X44" s="328"/>
      <c r="Y44" s="56"/>
      <c r="Z44" s="57"/>
      <c r="AA44" s="58"/>
    </row>
    <row r="45" spans="2:27">
      <c r="B45" s="30"/>
      <c r="C45" s="27"/>
      <c r="D45" s="27"/>
      <c r="E45" s="27"/>
      <c r="F45" s="27"/>
      <c r="G45" s="299"/>
      <c r="H45" s="299"/>
      <c r="I45" s="299"/>
      <c r="J45" s="299"/>
      <c r="K45" s="299"/>
      <c r="L45" s="299"/>
      <c r="M45" s="27"/>
      <c r="N45" s="27"/>
      <c r="O45" s="27"/>
      <c r="P45" s="27"/>
      <c r="Q45" s="27"/>
      <c r="R45" s="27"/>
      <c r="S45" s="27"/>
      <c r="T45" s="27"/>
      <c r="U45" s="27"/>
      <c r="V45" s="27"/>
      <c r="W45" s="27"/>
      <c r="X45" s="31"/>
      <c r="Y45" s="56"/>
      <c r="Z45" s="57"/>
      <c r="AA45" s="58"/>
    </row>
    <row r="46" spans="2:27">
      <c r="B46" s="314" t="s">
        <v>44</v>
      </c>
      <c r="C46" s="315"/>
      <c r="D46" s="315"/>
      <c r="E46" s="315"/>
      <c r="F46" s="315"/>
      <c r="G46" s="315"/>
      <c r="H46" s="315"/>
      <c r="I46" s="28"/>
      <c r="J46" s="13" t="s">
        <v>45</v>
      </c>
      <c r="K46" s="28"/>
      <c r="L46" s="316" t="s">
        <v>278</v>
      </c>
      <c r="M46" s="317"/>
      <c r="N46" s="28"/>
      <c r="O46" s="5" t="s">
        <v>46</v>
      </c>
      <c r="P46" s="28"/>
      <c r="Q46" s="259"/>
      <c r="R46" s="260"/>
      <c r="S46" s="28"/>
      <c r="T46" s="28"/>
      <c r="U46" s="28"/>
      <c r="V46" s="28"/>
      <c r="W46" s="28"/>
      <c r="X46" s="33"/>
      <c r="Y46" s="56"/>
      <c r="Z46" s="57"/>
      <c r="AA46" s="58"/>
    </row>
    <row r="47" spans="2:27">
      <c r="B47" s="34"/>
      <c r="C47" s="28"/>
      <c r="D47" s="28"/>
      <c r="E47" s="28"/>
      <c r="F47" s="28"/>
      <c r="G47" s="28"/>
      <c r="H47" s="28"/>
      <c r="I47" s="318"/>
      <c r="J47" s="318"/>
      <c r="K47" s="318"/>
      <c r="L47" s="318"/>
      <c r="M47" s="318"/>
      <c r="N47" s="318"/>
      <c r="O47" s="318"/>
      <c r="P47" s="318"/>
      <c r="Q47" s="318"/>
      <c r="R47" s="318"/>
      <c r="S47" s="318"/>
      <c r="T47" s="318"/>
      <c r="U47" s="318"/>
      <c r="V47" s="318"/>
      <c r="W47" s="318"/>
      <c r="X47" s="319"/>
      <c r="Y47" s="56"/>
      <c r="Z47" s="57"/>
      <c r="AA47" s="58"/>
    </row>
    <row r="48" spans="2:27">
      <c r="B48" s="320" t="s">
        <v>57</v>
      </c>
      <c r="C48" s="321"/>
      <c r="D48" s="321"/>
      <c r="E48" s="321"/>
      <c r="F48" s="321"/>
      <c r="G48" s="321"/>
      <c r="H48" s="321"/>
      <c r="I48" s="321"/>
      <c r="J48" s="321"/>
      <c r="K48" s="321"/>
      <c r="L48" s="321"/>
      <c r="M48" s="321"/>
      <c r="N48" s="321"/>
      <c r="O48" s="321"/>
      <c r="P48" s="321"/>
      <c r="Q48" s="321"/>
      <c r="R48" s="321"/>
      <c r="S48" s="321"/>
      <c r="T48" s="321"/>
      <c r="U48" s="321"/>
      <c r="V48" s="321"/>
      <c r="W48" s="321"/>
      <c r="X48" s="322"/>
      <c r="Y48" s="56"/>
      <c r="Z48" s="57"/>
      <c r="AA48" s="58"/>
    </row>
    <row r="49" spans="2:27">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c r="G50" s="303"/>
      <c r="H50" s="303"/>
      <c r="I50" s="303"/>
      <c r="J50" s="303"/>
      <c r="K50" s="303"/>
      <c r="L50" s="303"/>
      <c r="M50" s="303"/>
      <c r="N50" s="303"/>
      <c r="O50" s="303"/>
      <c r="P50" s="303"/>
      <c r="Q50" s="303"/>
      <c r="R50" s="303"/>
      <c r="S50" s="303"/>
      <c r="T50" s="303"/>
      <c r="U50" s="303"/>
      <c r="V50" s="303"/>
      <c r="W50" s="303"/>
      <c r="X50" s="303"/>
      <c r="Y50" s="56"/>
      <c r="Z50" s="57"/>
      <c r="AA50" s="58"/>
    </row>
  </sheetData>
  <sheetProtection selectLockedCells="1" selectUnlockedCells="1"/>
  <mergeCells count="189">
    <mergeCell ref="AP19:AQ20"/>
    <mergeCell ref="AI21:AK22"/>
    <mergeCell ref="AL21:AO22"/>
    <mergeCell ref="AP21:AQ22"/>
    <mergeCell ref="AR7:AR10"/>
    <mergeCell ref="AR11:AR14"/>
    <mergeCell ref="AR15:AR18"/>
    <mergeCell ref="AR19:AR22"/>
    <mergeCell ref="AI7:AK8"/>
    <mergeCell ref="AL7:AO8"/>
    <mergeCell ref="AP7:AQ8"/>
    <mergeCell ref="AI9:AK10"/>
    <mergeCell ref="AL9:AO10"/>
    <mergeCell ref="AP9:AQ10"/>
    <mergeCell ref="AI11:AK12"/>
    <mergeCell ref="AL11:AO12"/>
    <mergeCell ref="AP11:AQ12"/>
    <mergeCell ref="AI13:AK14"/>
    <mergeCell ref="AL13:AO14"/>
    <mergeCell ref="AP13:AQ14"/>
    <mergeCell ref="AI15:AK16"/>
    <mergeCell ref="AL15:AO16"/>
    <mergeCell ref="AP15:AQ16"/>
    <mergeCell ref="AI17:AK18"/>
    <mergeCell ref="AL17:AO18"/>
    <mergeCell ref="AP17:AQ18"/>
    <mergeCell ref="AI19:AK20"/>
    <mergeCell ref="AL19:AO20"/>
    <mergeCell ref="B46:H46"/>
    <mergeCell ref="L46:M46"/>
    <mergeCell ref="Q46:R46"/>
    <mergeCell ref="I47:X47"/>
    <mergeCell ref="B48:X48"/>
    <mergeCell ref="H36:I36"/>
    <mergeCell ref="J36:K36"/>
    <mergeCell ref="N36:O36"/>
    <mergeCell ref="P36:R36"/>
    <mergeCell ref="H37:I37"/>
    <mergeCell ref="J37:K37"/>
    <mergeCell ref="N37:O37"/>
    <mergeCell ref="P37:R37"/>
    <mergeCell ref="H34:I34"/>
    <mergeCell ref="J34:K34"/>
    <mergeCell ref="N34:O34"/>
    <mergeCell ref="P34:R34"/>
    <mergeCell ref="H35:I35"/>
    <mergeCell ref="J35:K35"/>
    <mergeCell ref="N35:O35"/>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N28:O28"/>
    <mergeCell ref="P28:R28"/>
    <mergeCell ref="H29:I29"/>
    <mergeCell ref="J29:K29"/>
    <mergeCell ref="N29:O29"/>
    <mergeCell ref="P29:R29"/>
    <mergeCell ref="P35:R35"/>
    <mergeCell ref="H32:I32"/>
    <mergeCell ref="J32:K32"/>
    <mergeCell ref="N32:O32"/>
    <mergeCell ref="P32:R32"/>
    <mergeCell ref="H33:I33"/>
    <mergeCell ref="J33:K33"/>
    <mergeCell ref="N33:O33"/>
    <mergeCell ref="P33:R33"/>
    <mergeCell ref="B24:C24"/>
    <mergeCell ref="B23:C23"/>
    <mergeCell ref="D24:M24"/>
    <mergeCell ref="D23:M23"/>
    <mergeCell ref="N23:X23"/>
    <mergeCell ref="N24:X24"/>
    <mergeCell ref="B25:X25"/>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B20:L20"/>
    <mergeCell ref="M20:X20"/>
    <mergeCell ref="AD20:AH20"/>
    <mergeCell ref="AD18:AH18"/>
    <mergeCell ref="B19:L19"/>
    <mergeCell ref="M19:X19"/>
    <mergeCell ref="AB19:AC22"/>
    <mergeCell ref="AD19:AH19"/>
    <mergeCell ref="C18:D18"/>
    <mergeCell ref="E18:F18"/>
    <mergeCell ref="B21:X21"/>
    <mergeCell ref="AD21:AH21"/>
    <mergeCell ref="B22:C22"/>
    <mergeCell ref="G22:I22"/>
    <mergeCell ref="K22:M22"/>
    <mergeCell ref="O22:P22"/>
    <mergeCell ref="Q22:S22"/>
    <mergeCell ref="G18:L18"/>
    <mergeCell ref="M18:Q18"/>
    <mergeCell ref="R18:U18"/>
    <mergeCell ref="V18:X18"/>
    <mergeCell ref="T22:U22"/>
    <mergeCell ref="V22:W22"/>
    <mergeCell ref="AD22:AH22"/>
    <mergeCell ref="B15:X15"/>
    <mergeCell ref="AB15:AC18"/>
    <mergeCell ref="AD15:AH15"/>
    <mergeCell ref="B16:B17"/>
    <mergeCell ref="C16:D17"/>
    <mergeCell ref="M17:Q17"/>
    <mergeCell ref="R17:U17"/>
    <mergeCell ref="V17:X17"/>
    <mergeCell ref="AD17:AH17"/>
    <mergeCell ref="E16:F17"/>
    <mergeCell ref="G16:L17"/>
    <mergeCell ref="M16:X16"/>
    <mergeCell ref="AD16:AH16"/>
    <mergeCell ref="O13:R13"/>
    <mergeCell ref="S13:U13"/>
    <mergeCell ref="V13:X13"/>
    <mergeCell ref="AD13:AH13"/>
    <mergeCell ref="B14:F14"/>
    <mergeCell ref="G14:J14"/>
    <mergeCell ref="K14:N14"/>
    <mergeCell ref="O14:R14"/>
    <mergeCell ref="S14:U14"/>
    <mergeCell ref="V14:X14"/>
    <mergeCell ref="AD14:AH14"/>
    <mergeCell ref="AI5:AK6"/>
    <mergeCell ref="AL5:AO6"/>
    <mergeCell ref="AP5:AQ6"/>
    <mergeCell ref="B6:X6"/>
    <mergeCell ref="B1:T1"/>
    <mergeCell ref="U1:X4"/>
    <mergeCell ref="B2:T4"/>
    <mergeCell ref="C5:D5"/>
    <mergeCell ref="E5:G5"/>
    <mergeCell ref="H5:J5"/>
    <mergeCell ref="K5:N5"/>
    <mergeCell ref="O5:R5"/>
    <mergeCell ref="S5:V5"/>
    <mergeCell ref="AB3:AR4"/>
    <mergeCell ref="AR5:AR6"/>
    <mergeCell ref="AB1:AR1"/>
    <mergeCell ref="C27:C32"/>
    <mergeCell ref="D27:D32"/>
    <mergeCell ref="C33:C38"/>
    <mergeCell ref="D33:D38"/>
    <mergeCell ref="W5:X5"/>
    <mergeCell ref="AB5:AC6"/>
    <mergeCell ref="AD5:AH6"/>
    <mergeCell ref="AD8:AH8"/>
    <mergeCell ref="B9:X9"/>
    <mergeCell ref="AD9:AH9"/>
    <mergeCell ref="B7:F8"/>
    <mergeCell ref="G7:X8"/>
    <mergeCell ref="AB7:AC10"/>
    <mergeCell ref="AD7:AH7"/>
    <mergeCell ref="B10:X10"/>
    <mergeCell ref="AD10:AH10"/>
    <mergeCell ref="B11:X11"/>
    <mergeCell ref="AB11:AC14"/>
    <mergeCell ref="AD11:AH11"/>
    <mergeCell ref="B12:F13"/>
    <mergeCell ref="G12:J13"/>
    <mergeCell ref="K12:N13"/>
    <mergeCell ref="O12:X12"/>
    <mergeCell ref="AD12:AH12"/>
  </mergeCells>
  <pageMargins left="0.23622047244094491" right="0.23622047244094491" top="0.31496062992125984" bottom="0" header="0.51181102362204722" footer="0.51181102362204722"/>
  <pageSetup scale="81"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Hoja1!$A$3:$A$24</xm:f>
          </x14:formula1>
          <xm:sqref>G7:X8</xm:sqref>
        </x14:dataValidation>
        <x14:dataValidation type="list" allowBlank="1" showInputMessage="1" showErrorMessage="1">
          <x14:formula1>
            <xm:f>Hoja1!$F$3:$F$8</xm:f>
          </x14:formula1>
          <xm:sqref>C18:D18</xm:sqref>
        </x14:dataValidation>
        <x14:dataValidation type="list" allowBlank="1" showInputMessage="1" showErrorMessage="1">
          <x14:formula1>
            <xm:f>Hoja1!$D$3:$D$13</xm:f>
          </x14:formula1>
          <xm:sqref>G14:J14</xm:sqref>
        </x14:dataValidation>
      </x14:dataValidations>
    </ext>
  </extLst>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33">
    <tabColor theme="5" tint="-0.249977111117893"/>
    <pageSetUpPr fitToPage="1"/>
  </sheetPr>
  <dimension ref="B1:AR50"/>
  <sheetViews>
    <sheetView zoomScale="80" zoomScaleNormal="80" zoomScaleSheetLayoutView="100" workbookViewId="0">
      <selection activeCell="H5" sqref="H5:J5"/>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43" width="4.625" style="46"/>
    <col min="44" max="44" width="8.375" style="23" customWidth="1"/>
    <col min="45" max="16384" width="4.625" style="23"/>
  </cols>
  <sheetData>
    <row r="1" spans="2:44" ht="20.25" customHeight="1">
      <c r="B1" s="344" t="s">
        <v>72</v>
      </c>
      <c r="C1" s="345"/>
      <c r="D1" s="345"/>
      <c r="E1" s="345"/>
      <c r="F1" s="345"/>
      <c r="G1" s="345"/>
      <c r="H1" s="345"/>
      <c r="I1" s="345"/>
      <c r="J1" s="345"/>
      <c r="K1" s="345"/>
      <c r="L1" s="345"/>
      <c r="M1" s="345"/>
      <c r="N1" s="345"/>
      <c r="O1" s="345"/>
      <c r="P1" s="345"/>
      <c r="Q1" s="345"/>
      <c r="R1" s="345"/>
      <c r="S1" s="345"/>
      <c r="T1" s="346"/>
      <c r="U1" s="356"/>
      <c r="V1" s="357"/>
      <c r="W1" s="357"/>
      <c r="X1" s="358"/>
      <c r="AB1" s="383" t="s">
        <v>374</v>
      </c>
      <c r="AC1" s="383"/>
      <c r="AD1" s="383"/>
      <c r="AE1" s="383"/>
      <c r="AF1" s="383"/>
      <c r="AG1" s="383"/>
      <c r="AH1" s="383"/>
      <c r="AI1" s="383"/>
      <c r="AJ1" s="383"/>
      <c r="AK1" s="383"/>
      <c r="AL1" s="383"/>
      <c r="AM1" s="383"/>
      <c r="AN1" s="383"/>
      <c r="AO1" s="383"/>
      <c r="AP1" s="383"/>
      <c r="AQ1" s="383"/>
      <c r="AR1" s="383"/>
    </row>
    <row r="2" spans="2:44" ht="13.5" customHeight="1">
      <c r="B2" s="347" t="s">
        <v>75</v>
      </c>
      <c r="C2" s="348"/>
      <c r="D2" s="348"/>
      <c r="E2" s="348"/>
      <c r="F2" s="348"/>
      <c r="G2" s="348"/>
      <c r="H2" s="348"/>
      <c r="I2" s="348"/>
      <c r="J2" s="348"/>
      <c r="K2" s="348"/>
      <c r="L2" s="348"/>
      <c r="M2" s="348"/>
      <c r="N2" s="348"/>
      <c r="O2" s="348"/>
      <c r="P2" s="348"/>
      <c r="Q2" s="348"/>
      <c r="R2" s="348"/>
      <c r="S2" s="348"/>
      <c r="T2" s="349"/>
      <c r="U2" s="359"/>
      <c r="V2" s="360"/>
      <c r="W2" s="360"/>
      <c r="X2" s="361"/>
    </row>
    <row r="3" spans="2:44" ht="13.5" customHeight="1">
      <c r="B3" s="350"/>
      <c r="C3" s="351"/>
      <c r="D3" s="351"/>
      <c r="E3" s="351"/>
      <c r="F3" s="351"/>
      <c r="G3" s="351"/>
      <c r="H3" s="351"/>
      <c r="I3" s="351"/>
      <c r="J3" s="351"/>
      <c r="K3" s="351"/>
      <c r="L3" s="351"/>
      <c r="M3" s="351"/>
      <c r="N3" s="351"/>
      <c r="O3" s="351"/>
      <c r="P3" s="351"/>
      <c r="Q3" s="351"/>
      <c r="R3" s="351"/>
      <c r="S3" s="351"/>
      <c r="T3" s="352"/>
      <c r="U3" s="359"/>
      <c r="V3" s="360"/>
      <c r="W3" s="360"/>
      <c r="X3" s="361"/>
      <c r="AB3" s="372" t="s">
        <v>194</v>
      </c>
      <c r="AC3" s="372"/>
      <c r="AD3" s="372"/>
      <c r="AE3" s="372"/>
      <c r="AF3" s="372"/>
      <c r="AG3" s="372"/>
      <c r="AH3" s="372"/>
      <c r="AI3" s="372"/>
      <c r="AJ3" s="372"/>
      <c r="AK3" s="372"/>
      <c r="AL3" s="372"/>
      <c r="AM3" s="372"/>
      <c r="AN3" s="372"/>
      <c r="AO3" s="372"/>
      <c r="AP3" s="372"/>
      <c r="AQ3" s="372"/>
      <c r="AR3" s="372"/>
    </row>
    <row r="4" spans="2:44" ht="13.5" customHeight="1">
      <c r="B4" s="353"/>
      <c r="C4" s="354"/>
      <c r="D4" s="354"/>
      <c r="E4" s="354"/>
      <c r="F4" s="354"/>
      <c r="G4" s="354"/>
      <c r="H4" s="354"/>
      <c r="I4" s="354"/>
      <c r="J4" s="354"/>
      <c r="K4" s="354"/>
      <c r="L4" s="354"/>
      <c r="M4" s="354"/>
      <c r="N4" s="354"/>
      <c r="O4" s="354"/>
      <c r="P4" s="354"/>
      <c r="Q4" s="354"/>
      <c r="R4" s="354"/>
      <c r="S4" s="354"/>
      <c r="T4" s="355"/>
      <c r="U4" s="362"/>
      <c r="V4" s="363"/>
      <c r="W4" s="363"/>
      <c r="X4" s="364"/>
      <c r="AB4" s="372"/>
      <c r="AC4" s="372"/>
      <c r="AD4" s="372"/>
      <c r="AE4" s="372"/>
      <c r="AF4" s="372"/>
      <c r="AG4" s="372"/>
      <c r="AH4" s="372"/>
      <c r="AI4" s="372"/>
      <c r="AJ4" s="372"/>
      <c r="AK4" s="372"/>
      <c r="AL4" s="372"/>
      <c r="AM4" s="372"/>
      <c r="AN4" s="372"/>
      <c r="AO4" s="372"/>
      <c r="AP4" s="372"/>
      <c r="AQ4" s="372"/>
      <c r="AR4" s="372"/>
    </row>
    <row r="5" spans="2:44" s="41" customFormat="1" ht="14.25" customHeight="1">
      <c r="B5" s="42" t="s">
        <v>0</v>
      </c>
      <c r="C5" s="336" t="s">
        <v>126</v>
      </c>
      <c r="D5" s="336"/>
      <c r="E5" s="337" t="s">
        <v>1</v>
      </c>
      <c r="F5" s="337"/>
      <c r="G5" s="337"/>
      <c r="H5" s="338" t="s">
        <v>441</v>
      </c>
      <c r="I5" s="338"/>
      <c r="J5" s="338"/>
      <c r="K5" s="337" t="s">
        <v>2</v>
      </c>
      <c r="L5" s="337"/>
      <c r="M5" s="337"/>
      <c r="N5" s="337"/>
      <c r="O5" s="336" t="s">
        <v>442</v>
      </c>
      <c r="P5" s="336"/>
      <c r="Q5" s="336"/>
      <c r="R5" s="336"/>
      <c r="S5" s="339" t="s">
        <v>3</v>
      </c>
      <c r="T5" s="340"/>
      <c r="U5" s="340"/>
      <c r="V5" s="341"/>
      <c r="W5" s="342" t="s">
        <v>120</v>
      </c>
      <c r="X5" s="343"/>
      <c r="Y5" s="47"/>
      <c r="Z5" s="48"/>
      <c r="AA5" s="48"/>
      <c r="AB5" s="380" t="s">
        <v>143</v>
      </c>
      <c r="AC5" s="380"/>
      <c r="AD5" s="380" t="s">
        <v>144</v>
      </c>
      <c r="AE5" s="380"/>
      <c r="AF5" s="380"/>
      <c r="AG5" s="380"/>
      <c r="AH5" s="380"/>
      <c r="AI5" s="380" t="s">
        <v>145</v>
      </c>
      <c r="AJ5" s="380"/>
      <c r="AK5" s="380"/>
      <c r="AL5" s="380" t="s">
        <v>146</v>
      </c>
      <c r="AM5" s="380"/>
      <c r="AN5" s="380"/>
      <c r="AO5" s="380"/>
      <c r="AP5" s="372" t="s">
        <v>149</v>
      </c>
      <c r="AQ5" s="372"/>
      <c r="AR5" s="373" t="s">
        <v>150</v>
      </c>
    </row>
    <row r="6" spans="2:44" ht="9" customHeight="1">
      <c r="B6" s="275"/>
      <c r="C6" s="275"/>
      <c r="D6" s="275"/>
      <c r="E6" s="275"/>
      <c r="F6" s="275"/>
      <c r="G6" s="275"/>
      <c r="H6" s="275"/>
      <c r="I6" s="275"/>
      <c r="J6" s="275"/>
      <c r="K6" s="275"/>
      <c r="L6" s="275"/>
      <c r="M6" s="275"/>
      <c r="N6" s="275"/>
      <c r="O6" s="275"/>
      <c r="P6" s="275"/>
      <c r="Q6" s="275"/>
      <c r="R6" s="275"/>
      <c r="S6" s="275"/>
      <c r="T6" s="275"/>
      <c r="U6" s="275"/>
      <c r="V6" s="275"/>
      <c r="W6" s="275"/>
      <c r="X6" s="275"/>
      <c r="AB6" s="380"/>
      <c r="AC6" s="380"/>
      <c r="AD6" s="380"/>
      <c r="AE6" s="380"/>
      <c r="AF6" s="380"/>
      <c r="AG6" s="380"/>
      <c r="AH6" s="380"/>
      <c r="AI6" s="380"/>
      <c r="AJ6" s="380"/>
      <c r="AK6" s="380"/>
      <c r="AL6" s="380"/>
      <c r="AM6" s="380"/>
      <c r="AN6" s="380"/>
      <c r="AO6" s="380"/>
      <c r="AP6" s="372"/>
      <c r="AQ6" s="372"/>
      <c r="AR6" s="373"/>
    </row>
    <row r="7" spans="2:44" ht="14.25" customHeight="1">
      <c r="B7" s="287" t="s">
        <v>76</v>
      </c>
      <c r="C7" s="288"/>
      <c r="D7" s="288"/>
      <c r="E7" s="288"/>
      <c r="F7" s="289"/>
      <c r="G7" s="293" t="s">
        <v>82</v>
      </c>
      <c r="H7" s="294"/>
      <c r="I7" s="294"/>
      <c r="J7" s="294"/>
      <c r="K7" s="294"/>
      <c r="L7" s="294"/>
      <c r="M7" s="294"/>
      <c r="N7" s="294"/>
      <c r="O7" s="294"/>
      <c r="P7" s="294"/>
      <c r="Q7" s="294"/>
      <c r="R7" s="294"/>
      <c r="S7" s="294"/>
      <c r="T7" s="294"/>
      <c r="U7" s="294"/>
      <c r="V7" s="294"/>
      <c r="W7" s="294"/>
      <c r="X7" s="295"/>
      <c r="AB7" s="497">
        <v>2019</v>
      </c>
      <c r="AC7" s="497"/>
      <c r="AD7" s="480" t="s">
        <v>127</v>
      </c>
      <c r="AE7" s="480"/>
      <c r="AF7" s="480"/>
      <c r="AG7" s="480"/>
      <c r="AH7" s="480"/>
      <c r="AI7" s="378">
        <v>351</v>
      </c>
      <c r="AJ7" s="378"/>
      <c r="AK7" s="378"/>
      <c r="AL7" s="378">
        <v>351</v>
      </c>
      <c r="AM7" s="378"/>
      <c r="AN7" s="378"/>
      <c r="AO7" s="378"/>
      <c r="AP7" s="379">
        <f t="shared" ref="AP7:AP10" si="0">AL7/AI7</f>
        <v>1</v>
      </c>
      <c r="AQ7" s="379"/>
      <c r="AR7" s="384">
        <f>SUM(AP7:AQ10)/4</f>
        <v>1</v>
      </c>
    </row>
    <row r="8" spans="2:44" ht="14.25" customHeight="1">
      <c r="B8" s="290"/>
      <c r="C8" s="291"/>
      <c r="D8" s="291"/>
      <c r="E8" s="291"/>
      <c r="F8" s="292"/>
      <c r="G8" s="296"/>
      <c r="H8" s="297"/>
      <c r="I8" s="297"/>
      <c r="J8" s="297"/>
      <c r="K8" s="297"/>
      <c r="L8" s="297"/>
      <c r="M8" s="297"/>
      <c r="N8" s="297"/>
      <c r="O8" s="297"/>
      <c r="P8" s="297"/>
      <c r="Q8" s="297"/>
      <c r="R8" s="297"/>
      <c r="S8" s="297"/>
      <c r="T8" s="297"/>
      <c r="U8" s="297"/>
      <c r="V8" s="297"/>
      <c r="W8" s="297"/>
      <c r="X8" s="298"/>
      <c r="AB8" s="497"/>
      <c r="AC8" s="497"/>
      <c r="AD8" s="480" t="s">
        <v>128</v>
      </c>
      <c r="AE8" s="480"/>
      <c r="AF8" s="480"/>
      <c r="AG8" s="480"/>
      <c r="AH8" s="480"/>
      <c r="AI8" s="378">
        <v>328</v>
      </c>
      <c r="AJ8" s="378"/>
      <c r="AK8" s="378"/>
      <c r="AL8" s="378">
        <v>328</v>
      </c>
      <c r="AM8" s="378"/>
      <c r="AN8" s="378"/>
      <c r="AO8" s="378"/>
      <c r="AP8" s="379">
        <f t="shared" si="0"/>
        <v>1</v>
      </c>
      <c r="AQ8" s="379"/>
      <c r="AR8" s="384"/>
    </row>
    <row r="9" spans="2:44" ht="19.149999999999999" customHeight="1">
      <c r="B9" s="281" t="s">
        <v>49</v>
      </c>
      <c r="C9" s="282"/>
      <c r="D9" s="282"/>
      <c r="E9" s="282"/>
      <c r="F9" s="282"/>
      <c r="G9" s="282"/>
      <c r="H9" s="282"/>
      <c r="I9" s="282"/>
      <c r="J9" s="282"/>
      <c r="K9" s="282"/>
      <c r="L9" s="282"/>
      <c r="M9" s="282"/>
      <c r="N9" s="282"/>
      <c r="O9" s="282"/>
      <c r="P9" s="282"/>
      <c r="Q9" s="282"/>
      <c r="R9" s="282"/>
      <c r="S9" s="282"/>
      <c r="T9" s="282"/>
      <c r="U9" s="282"/>
      <c r="V9" s="282"/>
      <c r="W9" s="282"/>
      <c r="X9" s="283"/>
      <c r="AB9" s="497"/>
      <c r="AC9" s="497"/>
      <c r="AD9" s="480" t="s">
        <v>129</v>
      </c>
      <c r="AE9" s="480"/>
      <c r="AF9" s="480"/>
      <c r="AG9" s="480"/>
      <c r="AH9" s="480"/>
      <c r="AI9" s="378">
        <v>302</v>
      </c>
      <c r="AJ9" s="378"/>
      <c r="AK9" s="378"/>
      <c r="AL9" s="378">
        <v>302</v>
      </c>
      <c r="AM9" s="378"/>
      <c r="AN9" s="378"/>
      <c r="AO9" s="378"/>
      <c r="AP9" s="379">
        <f t="shared" si="0"/>
        <v>1</v>
      </c>
      <c r="AQ9" s="379"/>
      <c r="AR9" s="384"/>
    </row>
    <row r="10" spans="2:44" ht="15" customHeight="1">
      <c r="B10" s="268" t="s">
        <v>4</v>
      </c>
      <c r="C10" s="269"/>
      <c r="D10" s="269"/>
      <c r="E10" s="269"/>
      <c r="F10" s="269"/>
      <c r="G10" s="269"/>
      <c r="H10" s="269"/>
      <c r="I10" s="269"/>
      <c r="J10" s="269"/>
      <c r="K10" s="269"/>
      <c r="L10" s="269"/>
      <c r="M10" s="269"/>
      <c r="N10" s="269"/>
      <c r="O10" s="269"/>
      <c r="P10" s="269"/>
      <c r="Q10" s="269"/>
      <c r="R10" s="269"/>
      <c r="S10" s="269"/>
      <c r="T10" s="269"/>
      <c r="U10" s="269"/>
      <c r="V10" s="269"/>
      <c r="W10" s="269"/>
      <c r="X10" s="269"/>
      <c r="AB10" s="497"/>
      <c r="AC10" s="497"/>
      <c r="AD10" s="480" t="s">
        <v>130</v>
      </c>
      <c r="AE10" s="480"/>
      <c r="AF10" s="480"/>
      <c r="AG10" s="480"/>
      <c r="AH10" s="480"/>
      <c r="AI10" s="378">
        <v>340</v>
      </c>
      <c r="AJ10" s="378"/>
      <c r="AK10" s="378"/>
      <c r="AL10" s="378">
        <v>340</v>
      </c>
      <c r="AM10" s="378"/>
      <c r="AN10" s="378"/>
      <c r="AO10" s="378"/>
      <c r="AP10" s="379">
        <f t="shared" si="0"/>
        <v>1</v>
      </c>
      <c r="AQ10" s="379"/>
      <c r="AR10" s="384"/>
    </row>
    <row r="11" spans="2:44" ht="38.25" customHeight="1">
      <c r="B11" s="280" t="s">
        <v>171</v>
      </c>
      <c r="C11" s="280"/>
      <c r="D11" s="280"/>
      <c r="E11" s="280"/>
      <c r="F11" s="280"/>
      <c r="G11" s="280"/>
      <c r="H11" s="280"/>
      <c r="I11" s="280"/>
      <c r="J11" s="280"/>
      <c r="K11" s="280"/>
      <c r="L11" s="280"/>
      <c r="M11" s="280"/>
      <c r="N11" s="280"/>
      <c r="O11" s="280"/>
      <c r="P11" s="280"/>
      <c r="Q11" s="280"/>
      <c r="R11" s="280"/>
      <c r="S11" s="280"/>
      <c r="T11" s="280"/>
      <c r="U11" s="280"/>
      <c r="V11" s="280"/>
      <c r="W11" s="280"/>
      <c r="X11" s="280"/>
      <c r="AB11" s="502">
        <v>2020</v>
      </c>
      <c r="AC11" s="502"/>
      <c r="AD11" s="503" t="s">
        <v>131</v>
      </c>
      <c r="AE11" s="503"/>
      <c r="AF11" s="503"/>
      <c r="AG11" s="503"/>
      <c r="AH11" s="503"/>
      <c r="AI11" s="381">
        <v>63</v>
      </c>
      <c r="AJ11" s="381"/>
      <c r="AK11" s="381"/>
      <c r="AL11" s="381">
        <v>63</v>
      </c>
      <c r="AM11" s="381"/>
      <c r="AN11" s="381"/>
      <c r="AO11" s="381"/>
      <c r="AP11" s="382">
        <f>AL11/AI11</f>
        <v>1</v>
      </c>
      <c r="AQ11" s="382"/>
      <c r="AR11" s="385">
        <f>SUM(AP11:AQ14)/4</f>
        <v>1</v>
      </c>
    </row>
    <row r="12" spans="2:44" ht="12.75">
      <c r="B12" s="262" t="s">
        <v>56</v>
      </c>
      <c r="C12" s="263"/>
      <c r="D12" s="263"/>
      <c r="E12" s="263"/>
      <c r="F12" s="264"/>
      <c r="G12" s="262" t="s">
        <v>48</v>
      </c>
      <c r="H12" s="263"/>
      <c r="I12" s="263"/>
      <c r="J12" s="264"/>
      <c r="K12" s="262" t="s">
        <v>5</v>
      </c>
      <c r="L12" s="263"/>
      <c r="M12" s="263"/>
      <c r="N12" s="264"/>
      <c r="O12" s="268" t="s">
        <v>6</v>
      </c>
      <c r="P12" s="269"/>
      <c r="Q12" s="269"/>
      <c r="R12" s="269"/>
      <c r="S12" s="269"/>
      <c r="T12" s="269"/>
      <c r="U12" s="269"/>
      <c r="V12" s="269"/>
      <c r="W12" s="269"/>
      <c r="X12" s="270"/>
      <c r="Y12" s="49"/>
      <c r="Z12" s="50"/>
      <c r="AA12" s="50"/>
      <c r="AB12" s="502"/>
      <c r="AC12" s="502"/>
      <c r="AD12" s="503" t="s">
        <v>132</v>
      </c>
      <c r="AE12" s="503"/>
      <c r="AF12" s="503"/>
      <c r="AG12" s="503"/>
      <c r="AH12" s="503"/>
      <c r="AI12" s="381">
        <v>74</v>
      </c>
      <c r="AJ12" s="381"/>
      <c r="AK12" s="381"/>
      <c r="AL12" s="381">
        <v>74</v>
      </c>
      <c r="AM12" s="381"/>
      <c r="AN12" s="381"/>
      <c r="AO12" s="381"/>
      <c r="AP12" s="382">
        <f t="shared" ref="AP12:AP22" si="1">AL12/AI12</f>
        <v>1</v>
      </c>
      <c r="AQ12" s="382"/>
      <c r="AR12" s="385"/>
    </row>
    <row r="13" spans="2:44" ht="25.5" customHeight="1">
      <c r="B13" s="265"/>
      <c r="C13" s="266"/>
      <c r="D13" s="266"/>
      <c r="E13" s="266"/>
      <c r="F13" s="267"/>
      <c r="G13" s="265"/>
      <c r="H13" s="266"/>
      <c r="I13" s="266"/>
      <c r="J13" s="267"/>
      <c r="K13" s="265"/>
      <c r="L13" s="266"/>
      <c r="M13" s="266"/>
      <c r="N13" s="267"/>
      <c r="O13" s="268" t="s">
        <v>55</v>
      </c>
      <c r="P13" s="269"/>
      <c r="Q13" s="269"/>
      <c r="R13" s="270"/>
      <c r="S13" s="268" t="s">
        <v>54</v>
      </c>
      <c r="T13" s="269"/>
      <c r="U13" s="270"/>
      <c r="V13" s="268" t="s">
        <v>53</v>
      </c>
      <c r="W13" s="269"/>
      <c r="X13" s="270"/>
      <c r="Y13" s="49"/>
      <c r="Z13" s="50"/>
      <c r="AA13" s="50"/>
      <c r="AB13" s="502"/>
      <c r="AC13" s="502"/>
      <c r="AD13" s="503" t="s">
        <v>133</v>
      </c>
      <c r="AE13" s="503"/>
      <c r="AF13" s="503"/>
      <c r="AG13" s="503"/>
      <c r="AH13" s="503"/>
      <c r="AI13" s="381">
        <v>137</v>
      </c>
      <c r="AJ13" s="381"/>
      <c r="AK13" s="381"/>
      <c r="AL13" s="381">
        <v>137</v>
      </c>
      <c r="AM13" s="381"/>
      <c r="AN13" s="381"/>
      <c r="AO13" s="381"/>
      <c r="AP13" s="382">
        <f t="shared" si="1"/>
        <v>1</v>
      </c>
      <c r="AQ13" s="382"/>
      <c r="AR13" s="385"/>
    </row>
    <row r="14" spans="2:44" ht="29.25" customHeight="1">
      <c r="B14" s="513" t="s">
        <v>284</v>
      </c>
      <c r="C14" s="513"/>
      <c r="D14" s="513"/>
      <c r="E14" s="513"/>
      <c r="F14" s="513"/>
      <c r="G14" s="261" t="s">
        <v>100</v>
      </c>
      <c r="H14" s="261"/>
      <c r="I14" s="261"/>
      <c r="J14" s="261"/>
      <c r="K14" s="261">
        <v>1</v>
      </c>
      <c r="L14" s="261"/>
      <c r="M14" s="261"/>
      <c r="N14" s="261"/>
      <c r="O14" s="277">
        <v>1</v>
      </c>
      <c r="P14" s="278"/>
      <c r="Q14" s="278"/>
      <c r="R14" s="279"/>
      <c r="S14" s="329">
        <v>44561</v>
      </c>
      <c r="T14" s="330"/>
      <c r="U14" s="331"/>
      <c r="V14" s="332">
        <v>2021</v>
      </c>
      <c r="W14" s="332"/>
      <c r="X14" s="332"/>
      <c r="AB14" s="502"/>
      <c r="AC14" s="502"/>
      <c r="AD14" s="503" t="s">
        <v>134</v>
      </c>
      <c r="AE14" s="503"/>
      <c r="AF14" s="503"/>
      <c r="AG14" s="503"/>
      <c r="AH14" s="503"/>
      <c r="AI14" s="381">
        <v>280</v>
      </c>
      <c r="AJ14" s="381"/>
      <c r="AK14" s="381"/>
      <c r="AL14" s="381">
        <v>280</v>
      </c>
      <c r="AM14" s="381"/>
      <c r="AN14" s="381"/>
      <c r="AO14" s="381"/>
      <c r="AP14" s="382">
        <f t="shared" si="1"/>
        <v>1</v>
      </c>
      <c r="AQ14" s="382"/>
      <c r="AR14" s="385"/>
    </row>
    <row r="15" spans="2:44" ht="18" customHeight="1">
      <c r="B15" s="281" t="s">
        <v>7</v>
      </c>
      <c r="C15" s="282"/>
      <c r="D15" s="282"/>
      <c r="E15" s="282"/>
      <c r="F15" s="282"/>
      <c r="G15" s="282"/>
      <c r="H15" s="282"/>
      <c r="I15" s="282"/>
      <c r="J15" s="282"/>
      <c r="K15" s="282"/>
      <c r="L15" s="282"/>
      <c r="M15" s="282"/>
      <c r="N15" s="282"/>
      <c r="O15" s="282"/>
      <c r="P15" s="282"/>
      <c r="Q15" s="282"/>
      <c r="R15" s="282"/>
      <c r="S15" s="282"/>
      <c r="T15" s="282"/>
      <c r="U15" s="282"/>
      <c r="V15" s="282"/>
      <c r="W15" s="282"/>
      <c r="X15" s="283"/>
      <c r="Z15" s="46" t="s">
        <v>51</v>
      </c>
      <c r="AB15" s="497">
        <v>2021</v>
      </c>
      <c r="AC15" s="497"/>
      <c r="AD15" s="480" t="s">
        <v>135</v>
      </c>
      <c r="AE15" s="480"/>
      <c r="AF15" s="480"/>
      <c r="AG15" s="480"/>
      <c r="AH15" s="480"/>
      <c r="AI15" s="378">
        <v>130</v>
      </c>
      <c r="AJ15" s="378"/>
      <c r="AK15" s="378"/>
      <c r="AL15" s="378">
        <v>130</v>
      </c>
      <c r="AM15" s="378"/>
      <c r="AN15" s="378"/>
      <c r="AO15" s="378"/>
      <c r="AP15" s="379">
        <f t="shared" si="1"/>
        <v>1</v>
      </c>
      <c r="AQ15" s="379"/>
      <c r="AR15" s="384">
        <f t="shared" ref="AR15" si="2">SUM(AP15:AQ18)/4</f>
        <v>1</v>
      </c>
    </row>
    <row r="16" spans="2:44" ht="12.75" customHeight="1">
      <c r="B16" s="271" t="s">
        <v>52</v>
      </c>
      <c r="C16" s="262" t="s">
        <v>8</v>
      </c>
      <c r="D16" s="264"/>
      <c r="E16" s="262" t="s">
        <v>115</v>
      </c>
      <c r="F16" s="264"/>
      <c r="G16" s="262" t="s">
        <v>109</v>
      </c>
      <c r="H16" s="263"/>
      <c r="I16" s="263"/>
      <c r="J16" s="263"/>
      <c r="K16" s="263"/>
      <c r="L16" s="264"/>
      <c r="M16" s="274" t="s">
        <v>116</v>
      </c>
      <c r="N16" s="274"/>
      <c r="O16" s="274"/>
      <c r="P16" s="274"/>
      <c r="Q16" s="274"/>
      <c r="R16" s="274"/>
      <c r="S16" s="274"/>
      <c r="T16" s="274"/>
      <c r="U16" s="274"/>
      <c r="V16" s="274"/>
      <c r="W16" s="274"/>
      <c r="X16" s="274"/>
      <c r="AB16" s="497"/>
      <c r="AC16" s="497"/>
      <c r="AD16" s="480" t="s">
        <v>136</v>
      </c>
      <c r="AE16" s="480"/>
      <c r="AF16" s="480"/>
      <c r="AG16" s="480"/>
      <c r="AH16" s="480"/>
      <c r="AI16" s="378">
        <v>132</v>
      </c>
      <c r="AJ16" s="378"/>
      <c r="AK16" s="378"/>
      <c r="AL16" s="378">
        <v>132</v>
      </c>
      <c r="AM16" s="378"/>
      <c r="AN16" s="378"/>
      <c r="AO16" s="378"/>
      <c r="AP16" s="379">
        <f t="shared" si="1"/>
        <v>1</v>
      </c>
      <c r="AQ16" s="379"/>
      <c r="AR16" s="384"/>
    </row>
    <row r="17" spans="2:44" ht="12.75" customHeight="1">
      <c r="B17" s="272"/>
      <c r="C17" s="265"/>
      <c r="D17" s="267"/>
      <c r="E17" s="265"/>
      <c r="F17" s="267"/>
      <c r="G17" s="265"/>
      <c r="H17" s="266"/>
      <c r="I17" s="266"/>
      <c r="J17" s="266"/>
      <c r="K17" s="266"/>
      <c r="L17" s="267"/>
      <c r="M17" s="268" t="s">
        <v>121</v>
      </c>
      <c r="N17" s="269"/>
      <c r="O17" s="269"/>
      <c r="P17" s="269"/>
      <c r="Q17" s="270"/>
      <c r="R17" s="268" t="s">
        <v>122</v>
      </c>
      <c r="S17" s="269"/>
      <c r="T17" s="269"/>
      <c r="U17" s="269"/>
      <c r="V17" s="273" t="s">
        <v>117</v>
      </c>
      <c r="W17" s="273"/>
      <c r="X17" s="273"/>
      <c r="AB17" s="497"/>
      <c r="AC17" s="497"/>
      <c r="AD17" s="480" t="s">
        <v>137</v>
      </c>
      <c r="AE17" s="480"/>
      <c r="AF17" s="480"/>
      <c r="AG17" s="480"/>
      <c r="AH17" s="480"/>
      <c r="AI17" s="378">
        <v>170</v>
      </c>
      <c r="AJ17" s="378"/>
      <c r="AK17" s="378"/>
      <c r="AL17" s="378">
        <v>170</v>
      </c>
      <c r="AM17" s="378"/>
      <c r="AN17" s="378"/>
      <c r="AO17" s="378"/>
      <c r="AP17" s="379">
        <f t="shared" si="1"/>
        <v>1</v>
      </c>
      <c r="AQ17" s="379"/>
      <c r="AR17" s="384"/>
    </row>
    <row r="18" spans="2:44" ht="28.5" customHeight="1">
      <c r="B18" s="43" t="s">
        <v>239</v>
      </c>
      <c r="C18" s="259" t="s">
        <v>112</v>
      </c>
      <c r="D18" s="260"/>
      <c r="E18" s="261">
        <v>1</v>
      </c>
      <c r="F18" s="261"/>
      <c r="G18" s="276" t="s">
        <v>240</v>
      </c>
      <c r="H18" s="276"/>
      <c r="I18" s="276"/>
      <c r="J18" s="276"/>
      <c r="K18" s="276"/>
      <c r="L18" s="276"/>
      <c r="M18" s="333" t="s">
        <v>123</v>
      </c>
      <c r="N18" s="333"/>
      <c r="O18" s="333"/>
      <c r="P18" s="333"/>
      <c r="Q18" s="333"/>
      <c r="R18" s="334" t="s">
        <v>124</v>
      </c>
      <c r="S18" s="334"/>
      <c r="T18" s="334"/>
      <c r="U18" s="334"/>
      <c r="V18" s="335" t="s">
        <v>125</v>
      </c>
      <c r="W18" s="335"/>
      <c r="X18" s="335"/>
      <c r="AB18" s="497"/>
      <c r="AC18" s="497"/>
      <c r="AD18" s="480" t="s">
        <v>138</v>
      </c>
      <c r="AE18" s="480"/>
      <c r="AF18" s="480"/>
      <c r="AG18" s="480"/>
      <c r="AH18" s="480"/>
      <c r="AI18" s="378">
        <v>207</v>
      </c>
      <c r="AJ18" s="378"/>
      <c r="AK18" s="378"/>
      <c r="AL18" s="378">
        <v>207</v>
      </c>
      <c r="AM18" s="378"/>
      <c r="AN18" s="378"/>
      <c r="AO18" s="378"/>
      <c r="AP18" s="379">
        <f t="shared" si="1"/>
        <v>1</v>
      </c>
      <c r="AQ18" s="379"/>
      <c r="AR18" s="384"/>
    </row>
    <row r="19" spans="2:44" ht="25.15" customHeight="1">
      <c r="B19" s="268" t="s">
        <v>9</v>
      </c>
      <c r="C19" s="269"/>
      <c r="D19" s="269"/>
      <c r="E19" s="269"/>
      <c r="F19" s="269"/>
      <c r="G19" s="269"/>
      <c r="H19" s="269"/>
      <c r="I19" s="269"/>
      <c r="J19" s="269"/>
      <c r="K19" s="269"/>
      <c r="L19" s="270"/>
      <c r="M19" s="268" t="s">
        <v>10</v>
      </c>
      <c r="N19" s="269"/>
      <c r="O19" s="269"/>
      <c r="P19" s="269"/>
      <c r="Q19" s="269"/>
      <c r="R19" s="269"/>
      <c r="S19" s="269"/>
      <c r="T19" s="269"/>
      <c r="U19" s="269"/>
      <c r="V19" s="269"/>
      <c r="W19" s="269"/>
      <c r="X19" s="270"/>
      <c r="AB19" s="502">
        <v>2022</v>
      </c>
      <c r="AC19" s="502"/>
      <c r="AD19" s="503" t="s">
        <v>139</v>
      </c>
      <c r="AE19" s="503"/>
      <c r="AF19" s="503"/>
      <c r="AG19" s="503"/>
      <c r="AH19" s="503"/>
      <c r="AI19" s="381"/>
      <c r="AJ19" s="381"/>
      <c r="AK19" s="381"/>
      <c r="AL19" s="381"/>
      <c r="AM19" s="381"/>
      <c r="AN19" s="381"/>
      <c r="AO19" s="381"/>
      <c r="AP19" s="382" t="e">
        <f t="shared" si="1"/>
        <v>#DIV/0!</v>
      </c>
      <c r="AQ19" s="382"/>
      <c r="AR19" s="385" t="e">
        <f t="shared" ref="AR19" si="3">SUM(AP19:AQ22)/4</f>
        <v>#DIV/0!</v>
      </c>
    </row>
    <row r="20" spans="2:44" ht="45.4" customHeight="1">
      <c r="B20" s="521" t="s">
        <v>241</v>
      </c>
      <c r="C20" s="330"/>
      <c r="D20" s="330"/>
      <c r="E20" s="330"/>
      <c r="F20" s="330"/>
      <c r="G20" s="330"/>
      <c r="H20" s="330"/>
      <c r="I20" s="330"/>
      <c r="J20" s="330"/>
      <c r="K20" s="330"/>
      <c r="L20" s="331"/>
      <c r="M20" s="259"/>
      <c r="N20" s="286"/>
      <c r="O20" s="286"/>
      <c r="P20" s="286"/>
      <c r="Q20" s="286"/>
      <c r="R20" s="286"/>
      <c r="S20" s="286"/>
      <c r="T20" s="286"/>
      <c r="U20" s="286"/>
      <c r="V20" s="286"/>
      <c r="W20" s="286"/>
      <c r="X20" s="260"/>
      <c r="AA20" s="51"/>
      <c r="AB20" s="502"/>
      <c r="AC20" s="502"/>
      <c r="AD20" s="503" t="s">
        <v>140</v>
      </c>
      <c r="AE20" s="503"/>
      <c r="AF20" s="503"/>
      <c r="AG20" s="503"/>
      <c r="AH20" s="503"/>
      <c r="AI20" s="381"/>
      <c r="AJ20" s="381"/>
      <c r="AK20" s="381"/>
      <c r="AL20" s="381"/>
      <c r="AM20" s="381"/>
      <c r="AN20" s="381"/>
      <c r="AO20" s="381"/>
      <c r="AP20" s="382" t="e">
        <f t="shared" si="1"/>
        <v>#DIV/0!</v>
      </c>
      <c r="AQ20" s="382"/>
      <c r="AR20" s="385"/>
    </row>
    <row r="21" spans="2:44" ht="18.95" customHeight="1">
      <c r="B21" s="281" t="s">
        <v>11</v>
      </c>
      <c r="C21" s="282"/>
      <c r="D21" s="282"/>
      <c r="E21" s="282"/>
      <c r="F21" s="282"/>
      <c r="G21" s="282"/>
      <c r="H21" s="282"/>
      <c r="I21" s="282"/>
      <c r="J21" s="282"/>
      <c r="K21" s="282"/>
      <c r="L21" s="282"/>
      <c r="M21" s="282"/>
      <c r="N21" s="282"/>
      <c r="O21" s="282"/>
      <c r="P21" s="282"/>
      <c r="Q21" s="282"/>
      <c r="R21" s="282"/>
      <c r="S21" s="282"/>
      <c r="T21" s="282"/>
      <c r="U21" s="282"/>
      <c r="V21" s="282"/>
      <c r="W21" s="282"/>
      <c r="X21" s="283"/>
      <c r="AB21" s="502"/>
      <c r="AC21" s="502"/>
      <c r="AD21" s="503" t="s">
        <v>141</v>
      </c>
      <c r="AE21" s="503"/>
      <c r="AF21" s="503"/>
      <c r="AG21" s="503"/>
      <c r="AH21" s="503"/>
      <c r="AI21" s="381"/>
      <c r="AJ21" s="381"/>
      <c r="AK21" s="381"/>
      <c r="AL21" s="381"/>
      <c r="AM21" s="381"/>
      <c r="AN21" s="381"/>
      <c r="AO21" s="381"/>
      <c r="AP21" s="382" t="e">
        <f t="shared" si="1"/>
        <v>#DIV/0!</v>
      </c>
      <c r="AQ21" s="382"/>
      <c r="AR21" s="385"/>
    </row>
    <row r="22" spans="2:44" ht="18.95" customHeight="1">
      <c r="B22" s="284" t="s">
        <v>12</v>
      </c>
      <c r="C22" s="284"/>
      <c r="D22" s="72" t="s">
        <v>13</v>
      </c>
      <c r="E22" s="72" t="s">
        <v>14</v>
      </c>
      <c r="F22" s="72" t="s">
        <v>15</v>
      </c>
      <c r="G22" s="285" t="s">
        <v>16</v>
      </c>
      <c r="H22" s="285"/>
      <c r="I22" s="285"/>
      <c r="J22" s="72" t="s">
        <v>17</v>
      </c>
      <c r="K22" s="285" t="s">
        <v>18</v>
      </c>
      <c r="L22" s="285"/>
      <c r="M22" s="285"/>
      <c r="N22" s="72" t="s">
        <v>19</v>
      </c>
      <c r="O22" s="285" t="s">
        <v>20</v>
      </c>
      <c r="P22" s="285"/>
      <c r="Q22" s="285" t="s">
        <v>21</v>
      </c>
      <c r="R22" s="285"/>
      <c r="S22" s="285"/>
      <c r="T22" s="285" t="s">
        <v>22</v>
      </c>
      <c r="U22" s="285"/>
      <c r="V22" s="285" t="s">
        <v>23</v>
      </c>
      <c r="W22" s="285"/>
      <c r="X22" s="72" t="s">
        <v>24</v>
      </c>
      <c r="AB22" s="502"/>
      <c r="AC22" s="502"/>
      <c r="AD22" s="503" t="s">
        <v>142</v>
      </c>
      <c r="AE22" s="503"/>
      <c r="AF22" s="503"/>
      <c r="AG22" s="503"/>
      <c r="AH22" s="503"/>
      <c r="AI22" s="381"/>
      <c r="AJ22" s="381"/>
      <c r="AK22" s="381"/>
      <c r="AL22" s="381"/>
      <c r="AM22" s="381"/>
      <c r="AN22" s="381"/>
      <c r="AO22" s="381"/>
      <c r="AP22" s="382" t="e">
        <f t="shared" si="1"/>
        <v>#DIV/0!</v>
      </c>
      <c r="AQ22" s="382"/>
      <c r="AR22" s="385"/>
    </row>
    <row r="23" spans="2:44" ht="18.95" customHeight="1">
      <c r="B23" s="284" t="s">
        <v>25</v>
      </c>
      <c r="C23" s="284"/>
      <c r="D23" s="368">
        <f>AL15</f>
        <v>130</v>
      </c>
      <c r="E23" s="369"/>
      <c r="F23" s="370"/>
      <c r="G23" s="371">
        <f>AL16</f>
        <v>132</v>
      </c>
      <c r="H23" s="570"/>
      <c r="I23" s="570"/>
      <c r="J23" s="570"/>
      <c r="K23" s="570"/>
      <c r="L23" s="570"/>
      <c r="M23" s="571"/>
      <c r="N23" s="368">
        <f>AL17</f>
        <v>170</v>
      </c>
      <c r="O23" s="369"/>
      <c r="P23" s="369"/>
      <c r="Q23" s="369"/>
      <c r="R23" s="369"/>
      <c r="S23" s="370"/>
      <c r="T23" s="371">
        <f>AL18</f>
        <v>207</v>
      </c>
      <c r="U23" s="286"/>
      <c r="V23" s="286"/>
      <c r="W23" s="286"/>
      <c r="X23" s="260"/>
      <c r="Z23" s="52"/>
      <c r="AA23" s="52"/>
    </row>
    <row r="24" spans="2:44" ht="18.95" customHeight="1">
      <c r="B24" s="284" t="s">
        <v>26</v>
      </c>
      <c r="C24" s="284"/>
      <c r="D24" s="368">
        <f>AI15</f>
        <v>130</v>
      </c>
      <c r="E24" s="369"/>
      <c r="F24" s="370"/>
      <c r="G24" s="371">
        <f>AI16</f>
        <v>132</v>
      </c>
      <c r="H24" s="286"/>
      <c r="I24" s="286"/>
      <c r="J24" s="286"/>
      <c r="K24" s="286"/>
      <c r="L24" s="286"/>
      <c r="M24" s="260"/>
      <c r="N24" s="368">
        <f>AI17</f>
        <v>170</v>
      </c>
      <c r="O24" s="369"/>
      <c r="P24" s="369"/>
      <c r="Q24" s="369"/>
      <c r="R24" s="369"/>
      <c r="S24" s="370"/>
      <c r="T24" s="371">
        <f>AI18</f>
        <v>207</v>
      </c>
      <c r="U24" s="286"/>
      <c r="V24" s="286"/>
      <c r="W24" s="286"/>
      <c r="X24" s="260"/>
      <c r="Y24" s="53"/>
    </row>
    <row r="25" spans="2:44" ht="19.7" customHeight="1">
      <c r="B25" s="281" t="s">
        <v>47</v>
      </c>
      <c r="C25" s="282"/>
      <c r="D25" s="282"/>
      <c r="E25" s="282"/>
      <c r="F25" s="282"/>
      <c r="G25" s="282"/>
      <c r="H25" s="282"/>
      <c r="I25" s="282"/>
      <c r="J25" s="282"/>
      <c r="K25" s="282"/>
      <c r="L25" s="282"/>
      <c r="M25" s="282"/>
      <c r="N25" s="282"/>
      <c r="O25" s="282"/>
      <c r="P25" s="282"/>
      <c r="Q25" s="282"/>
      <c r="R25" s="282"/>
      <c r="S25" s="282"/>
      <c r="T25" s="282"/>
      <c r="U25" s="282"/>
      <c r="V25" s="282"/>
      <c r="W25" s="282"/>
      <c r="X25" s="283"/>
    </row>
    <row r="26" spans="2:44" ht="25.5">
      <c r="B26" s="72" t="s">
        <v>27</v>
      </c>
      <c r="C26" s="72" t="s">
        <v>28</v>
      </c>
      <c r="D26" s="72" t="s">
        <v>29</v>
      </c>
      <c r="E26" s="72" t="s">
        <v>30</v>
      </c>
      <c r="F26" s="27"/>
      <c r="G26" s="27"/>
      <c r="H26" s="299"/>
      <c r="I26" s="299"/>
      <c r="J26" s="299"/>
      <c r="K26" s="299"/>
      <c r="L26" s="299"/>
      <c r="M26" s="299"/>
      <c r="N26" s="299"/>
      <c r="O26" s="299"/>
      <c r="P26" s="299"/>
      <c r="Q26" s="299"/>
      <c r="R26" s="299"/>
      <c r="S26" s="301"/>
      <c r="T26" s="301"/>
      <c r="U26" s="301"/>
      <c r="V26" s="301"/>
      <c r="W26" s="301"/>
      <c r="X26" s="302"/>
    </row>
    <row r="27" spans="2:44" ht="17.649999999999999" customHeight="1">
      <c r="B27" s="74" t="s">
        <v>31</v>
      </c>
      <c r="C27" s="365">
        <f>IF(ISERROR($D$23/$D$24),0,$D$23/$D$24)</f>
        <v>1</v>
      </c>
      <c r="D27" s="365">
        <f>$E$18</f>
        <v>1</v>
      </c>
      <c r="E27" s="73">
        <f>$O$14</f>
        <v>1</v>
      </c>
      <c r="F27" s="28"/>
      <c r="G27" s="28"/>
      <c r="H27" s="300"/>
      <c r="I27" s="300"/>
      <c r="J27" s="303"/>
      <c r="K27" s="303"/>
      <c r="L27" s="5"/>
      <c r="M27" s="5"/>
      <c r="N27" s="300"/>
      <c r="O27" s="300"/>
      <c r="P27" s="300"/>
      <c r="Q27" s="300"/>
      <c r="R27" s="300"/>
      <c r="S27" s="304"/>
      <c r="T27" s="304"/>
      <c r="U27" s="304"/>
      <c r="V27" s="304"/>
      <c r="W27" s="304"/>
      <c r="X27" s="305"/>
    </row>
    <row r="28" spans="2:44" ht="17.649999999999999" customHeight="1">
      <c r="B28" s="74" t="s">
        <v>32</v>
      </c>
      <c r="C28" s="366"/>
      <c r="D28" s="366"/>
      <c r="E28" s="73">
        <f t="shared" ref="E28:E37" si="4">$O$14</f>
        <v>1</v>
      </c>
      <c r="F28" s="28"/>
      <c r="G28" s="28"/>
      <c r="H28" s="303"/>
      <c r="I28" s="303"/>
      <c r="J28" s="303"/>
      <c r="K28" s="303"/>
      <c r="L28" s="6"/>
      <c r="M28" s="5"/>
      <c r="N28" s="303"/>
      <c r="O28" s="303"/>
      <c r="P28" s="303"/>
      <c r="Q28" s="303"/>
      <c r="R28" s="303"/>
      <c r="S28" s="304"/>
      <c r="T28" s="304"/>
      <c r="U28" s="304"/>
      <c r="V28" s="304"/>
      <c r="W28" s="304"/>
      <c r="X28" s="305"/>
    </row>
    <row r="29" spans="2:44" ht="17.649999999999999" customHeight="1">
      <c r="B29" s="74" t="s">
        <v>33</v>
      </c>
      <c r="C29" s="367"/>
      <c r="D29" s="367"/>
      <c r="E29" s="73">
        <f t="shared" si="4"/>
        <v>1</v>
      </c>
      <c r="F29" s="28"/>
      <c r="G29" s="28"/>
      <c r="H29" s="303"/>
      <c r="I29" s="303"/>
      <c r="J29" s="303"/>
      <c r="K29" s="303"/>
      <c r="L29" s="6"/>
      <c r="M29" s="5"/>
      <c r="N29" s="303"/>
      <c r="O29" s="303"/>
      <c r="P29" s="303"/>
      <c r="Q29" s="303"/>
      <c r="R29" s="303"/>
      <c r="S29" s="304"/>
      <c r="T29" s="304"/>
      <c r="U29" s="304"/>
      <c r="V29" s="304"/>
      <c r="W29" s="304"/>
      <c r="X29" s="305"/>
    </row>
    <row r="30" spans="2:44" ht="17.649999999999999" customHeight="1">
      <c r="B30" s="74" t="s">
        <v>34</v>
      </c>
      <c r="C30" s="365">
        <f>IF(ISERROR($G$23/$G$24),0,$G$23/$G$24)</f>
        <v>1</v>
      </c>
      <c r="D30" s="365">
        <f t="shared" ref="D30:D36" si="5">$E$18</f>
        <v>1</v>
      </c>
      <c r="E30" s="73">
        <f t="shared" si="4"/>
        <v>1</v>
      </c>
      <c r="F30" s="28"/>
      <c r="G30" s="28"/>
      <c r="H30" s="303"/>
      <c r="I30" s="303"/>
      <c r="J30" s="303"/>
      <c r="K30" s="303"/>
      <c r="L30" s="6"/>
      <c r="M30" s="5"/>
      <c r="N30" s="303"/>
      <c r="O30" s="303"/>
      <c r="P30" s="303"/>
      <c r="Q30" s="303"/>
      <c r="R30" s="303"/>
      <c r="S30" s="304"/>
      <c r="T30" s="304"/>
      <c r="U30" s="304"/>
      <c r="V30" s="304"/>
      <c r="W30" s="304"/>
      <c r="X30" s="305"/>
    </row>
    <row r="31" spans="2:44" ht="17.649999999999999" customHeight="1">
      <c r="B31" s="74" t="s">
        <v>35</v>
      </c>
      <c r="C31" s="366"/>
      <c r="D31" s="366"/>
      <c r="E31" s="73">
        <f t="shared" si="4"/>
        <v>1</v>
      </c>
      <c r="F31" s="28"/>
      <c r="G31" s="28"/>
      <c r="H31" s="303"/>
      <c r="I31" s="303"/>
      <c r="J31" s="303"/>
      <c r="K31" s="303"/>
      <c r="L31" s="6"/>
      <c r="M31" s="5"/>
      <c r="N31" s="303"/>
      <c r="O31" s="303"/>
      <c r="P31" s="303"/>
      <c r="Q31" s="303"/>
      <c r="R31" s="303"/>
      <c r="S31" s="304"/>
      <c r="T31" s="304"/>
      <c r="U31" s="304"/>
      <c r="V31" s="304"/>
      <c r="W31" s="304"/>
      <c r="X31" s="305"/>
    </row>
    <row r="32" spans="2:44" ht="17.649999999999999" customHeight="1">
      <c r="B32" s="74" t="s">
        <v>36</v>
      </c>
      <c r="C32" s="367"/>
      <c r="D32" s="367"/>
      <c r="E32" s="73">
        <f t="shared" si="4"/>
        <v>1</v>
      </c>
      <c r="F32" s="28"/>
      <c r="G32" s="28"/>
      <c r="H32" s="303"/>
      <c r="I32" s="303"/>
      <c r="J32" s="303"/>
      <c r="K32" s="303"/>
      <c r="L32" s="6"/>
      <c r="M32" s="5"/>
      <c r="N32" s="303"/>
      <c r="O32" s="303"/>
      <c r="P32" s="303"/>
      <c r="Q32" s="303"/>
      <c r="R32" s="303"/>
      <c r="S32" s="304"/>
      <c r="T32" s="304"/>
      <c r="U32" s="304"/>
      <c r="V32" s="304"/>
      <c r="W32" s="304"/>
      <c r="X32" s="305"/>
    </row>
    <row r="33" spans="2:27" ht="17.649999999999999" customHeight="1">
      <c r="B33" s="74" t="s">
        <v>37</v>
      </c>
      <c r="C33" s="365">
        <f>IF(ISERROR($N$23/$N$24),0,$N$23/$N$24)</f>
        <v>1</v>
      </c>
      <c r="D33" s="365">
        <f t="shared" si="5"/>
        <v>1</v>
      </c>
      <c r="E33" s="73">
        <f t="shared" si="4"/>
        <v>1</v>
      </c>
      <c r="F33" s="28"/>
      <c r="G33" s="28"/>
      <c r="H33" s="303"/>
      <c r="I33" s="303"/>
      <c r="J33" s="303"/>
      <c r="K33" s="303"/>
      <c r="L33" s="6"/>
      <c r="M33" s="5"/>
      <c r="N33" s="303"/>
      <c r="O33" s="303"/>
      <c r="P33" s="303"/>
      <c r="Q33" s="303"/>
      <c r="R33" s="303"/>
      <c r="S33" s="304"/>
      <c r="T33" s="304"/>
      <c r="U33" s="304"/>
      <c r="V33" s="304"/>
      <c r="W33" s="304"/>
      <c r="X33" s="305"/>
    </row>
    <row r="34" spans="2:27" ht="17.649999999999999" customHeight="1">
      <c r="B34" s="74" t="s">
        <v>38</v>
      </c>
      <c r="C34" s="366"/>
      <c r="D34" s="366"/>
      <c r="E34" s="73">
        <f t="shared" si="4"/>
        <v>1</v>
      </c>
      <c r="F34" s="28"/>
      <c r="G34" s="28"/>
      <c r="H34" s="303"/>
      <c r="I34" s="303"/>
      <c r="J34" s="303"/>
      <c r="K34" s="303"/>
      <c r="L34" s="6"/>
      <c r="M34" s="5"/>
      <c r="N34" s="303"/>
      <c r="O34" s="303"/>
      <c r="P34" s="303"/>
      <c r="Q34" s="303"/>
      <c r="R34" s="303"/>
      <c r="S34" s="304"/>
      <c r="T34" s="304"/>
      <c r="U34" s="304"/>
      <c r="V34" s="304"/>
      <c r="W34" s="304"/>
      <c r="X34" s="305"/>
    </row>
    <row r="35" spans="2:27" ht="17.649999999999999" customHeight="1">
      <c r="B35" s="74" t="s">
        <v>39</v>
      </c>
      <c r="C35" s="367"/>
      <c r="D35" s="367"/>
      <c r="E35" s="73">
        <f t="shared" si="4"/>
        <v>1</v>
      </c>
      <c r="F35" s="28"/>
      <c r="G35" s="28"/>
      <c r="H35" s="303"/>
      <c r="I35" s="303"/>
      <c r="J35" s="303"/>
      <c r="K35" s="303"/>
      <c r="L35" s="6"/>
      <c r="M35" s="5"/>
      <c r="N35" s="303"/>
      <c r="O35" s="303"/>
      <c r="P35" s="303"/>
      <c r="Q35" s="303"/>
      <c r="R35" s="303"/>
      <c r="S35" s="304"/>
      <c r="T35" s="304"/>
      <c r="U35" s="304"/>
      <c r="V35" s="304"/>
      <c r="W35" s="304"/>
      <c r="X35" s="305"/>
    </row>
    <row r="36" spans="2:27" ht="17.649999999999999" customHeight="1">
      <c r="B36" s="74" t="s">
        <v>40</v>
      </c>
      <c r="C36" s="365">
        <f>IF(ISERROR($T$23/$T$24),0,$T$23/$T$24)</f>
        <v>1</v>
      </c>
      <c r="D36" s="365">
        <f t="shared" si="5"/>
        <v>1</v>
      </c>
      <c r="E36" s="73">
        <f t="shared" si="4"/>
        <v>1</v>
      </c>
      <c r="F36" s="28"/>
      <c r="G36" s="28"/>
      <c r="H36" s="303"/>
      <c r="I36" s="303"/>
      <c r="J36" s="303"/>
      <c r="K36" s="303"/>
      <c r="L36" s="6"/>
      <c r="M36" s="5"/>
      <c r="N36" s="303"/>
      <c r="O36" s="303"/>
      <c r="P36" s="303"/>
      <c r="Q36" s="303"/>
      <c r="R36" s="303"/>
      <c r="S36" s="304"/>
      <c r="T36" s="304"/>
      <c r="U36" s="304"/>
      <c r="V36" s="304"/>
      <c r="W36" s="304"/>
      <c r="X36" s="305"/>
    </row>
    <row r="37" spans="2:27" ht="17.649999999999999" customHeight="1">
      <c r="B37" s="74" t="s">
        <v>41</v>
      </c>
      <c r="C37" s="366"/>
      <c r="D37" s="366"/>
      <c r="E37" s="73">
        <f t="shared" si="4"/>
        <v>1</v>
      </c>
      <c r="F37" s="28"/>
      <c r="G37" s="28"/>
      <c r="H37" s="303"/>
      <c r="I37" s="303"/>
      <c r="J37" s="303"/>
      <c r="K37" s="303"/>
      <c r="L37" s="6"/>
      <c r="M37" s="5"/>
      <c r="N37" s="303"/>
      <c r="O37" s="303"/>
      <c r="P37" s="303"/>
      <c r="Q37" s="303"/>
      <c r="R37" s="303"/>
      <c r="S37" s="304"/>
      <c r="T37" s="304"/>
      <c r="U37" s="304"/>
      <c r="V37" s="304"/>
      <c r="W37" s="304"/>
      <c r="X37" s="305"/>
    </row>
    <row r="38" spans="2:27" ht="17.649999999999999" customHeight="1">
      <c r="B38" s="74" t="s">
        <v>42</v>
      </c>
      <c r="C38" s="367"/>
      <c r="D38" s="367"/>
      <c r="E38" s="73">
        <v>0</v>
      </c>
      <c r="F38" s="29"/>
      <c r="G38" s="29"/>
      <c r="H38" s="308"/>
      <c r="I38" s="308"/>
      <c r="J38" s="308"/>
      <c r="K38" s="308"/>
      <c r="L38" s="7"/>
      <c r="M38" s="8"/>
      <c r="N38" s="308"/>
      <c r="O38" s="308"/>
      <c r="P38" s="308"/>
      <c r="Q38" s="308"/>
      <c r="R38" s="308"/>
      <c r="S38" s="306"/>
      <c r="T38" s="306"/>
      <c r="U38" s="306"/>
      <c r="V38" s="306"/>
      <c r="W38" s="306"/>
      <c r="X38" s="307"/>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311" t="s">
        <v>50</v>
      </c>
      <c r="C40" s="312"/>
      <c r="D40" s="312"/>
      <c r="E40" s="312"/>
      <c r="F40" s="312"/>
      <c r="G40" s="312"/>
      <c r="H40" s="312"/>
      <c r="I40" s="312"/>
      <c r="J40" s="312"/>
      <c r="K40" s="312"/>
      <c r="L40" s="312"/>
      <c r="M40" s="312"/>
      <c r="N40" s="312"/>
      <c r="O40" s="312"/>
      <c r="P40" s="312"/>
      <c r="Q40" s="312"/>
      <c r="R40" s="312"/>
      <c r="S40" s="312"/>
      <c r="T40" s="312"/>
      <c r="U40" s="312"/>
      <c r="V40" s="312"/>
      <c r="W40" s="312"/>
      <c r="X40" s="313"/>
    </row>
    <row r="41" spans="2:27" ht="33" customHeight="1">
      <c r="B41" s="309"/>
      <c r="C41" s="309"/>
      <c r="D41" s="309"/>
      <c r="E41" s="309"/>
      <c r="F41" s="309"/>
      <c r="G41" s="309"/>
      <c r="H41" s="309"/>
      <c r="I41" s="309"/>
      <c r="J41" s="309"/>
      <c r="K41" s="309"/>
      <c r="L41" s="309"/>
      <c r="M41" s="309"/>
      <c r="N41" s="309"/>
      <c r="O41" s="309"/>
      <c r="P41" s="309"/>
      <c r="Q41" s="309"/>
      <c r="R41" s="309"/>
      <c r="S41" s="309"/>
      <c r="T41" s="309"/>
      <c r="U41" s="309"/>
      <c r="V41" s="309"/>
      <c r="W41" s="309"/>
      <c r="X41" s="309"/>
      <c r="Y41" s="54"/>
      <c r="Z41" s="55"/>
      <c r="AA41" s="55"/>
    </row>
    <row r="42" spans="2:27" ht="10.5" customHeight="1">
      <c r="B42" s="310"/>
      <c r="C42" s="299"/>
      <c r="D42" s="299"/>
      <c r="E42" s="299"/>
      <c r="F42" s="299"/>
      <c r="G42" s="299"/>
      <c r="H42" s="299"/>
      <c r="I42" s="299"/>
      <c r="J42" s="299"/>
      <c r="K42" s="299"/>
      <c r="L42" s="299"/>
      <c r="M42" s="299"/>
      <c r="N42" s="299"/>
      <c r="O42" s="299"/>
      <c r="P42" s="299"/>
      <c r="Q42" s="299"/>
      <c r="R42" s="299"/>
      <c r="S42" s="299"/>
      <c r="T42" s="299"/>
      <c r="U42" s="299"/>
      <c r="V42" s="299"/>
      <c r="W42" s="299"/>
      <c r="X42" s="302"/>
      <c r="Y42" s="56"/>
      <c r="Z42" s="57"/>
      <c r="AA42" s="58"/>
    </row>
    <row r="43" spans="2:27" ht="18" customHeight="1">
      <c r="B43" s="323" t="s">
        <v>43</v>
      </c>
      <c r="C43" s="324"/>
      <c r="D43" s="324"/>
      <c r="E43" s="324"/>
      <c r="F43" s="324"/>
      <c r="G43" s="324"/>
      <c r="H43" s="324"/>
      <c r="I43" s="324"/>
      <c r="J43" s="324"/>
      <c r="K43" s="324"/>
      <c r="L43" s="324"/>
      <c r="M43" s="324"/>
      <c r="N43" s="324"/>
      <c r="O43" s="324"/>
      <c r="P43" s="324"/>
      <c r="Q43" s="324"/>
      <c r="R43" s="324"/>
      <c r="S43" s="324"/>
      <c r="T43" s="324"/>
      <c r="U43" s="324"/>
      <c r="V43" s="324"/>
      <c r="W43" s="324"/>
      <c r="X43" s="325"/>
      <c r="Y43" s="56"/>
      <c r="Z43" s="57"/>
      <c r="AA43" s="58"/>
    </row>
    <row r="44" spans="2:27" ht="32.25" customHeight="1">
      <c r="B44" s="326"/>
      <c r="C44" s="327"/>
      <c r="D44" s="327"/>
      <c r="E44" s="327"/>
      <c r="F44" s="327"/>
      <c r="G44" s="327"/>
      <c r="H44" s="327"/>
      <c r="I44" s="327"/>
      <c r="J44" s="327"/>
      <c r="K44" s="327"/>
      <c r="L44" s="327"/>
      <c r="M44" s="327"/>
      <c r="N44" s="327"/>
      <c r="O44" s="327"/>
      <c r="P44" s="327"/>
      <c r="Q44" s="327"/>
      <c r="R44" s="327"/>
      <c r="S44" s="327"/>
      <c r="T44" s="327"/>
      <c r="U44" s="327"/>
      <c r="V44" s="327"/>
      <c r="W44" s="327"/>
      <c r="X44" s="328"/>
      <c r="Y44" s="56"/>
      <c r="Z44" s="57"/>
      <c r="AA44" s="58"/>
    </row>
    <row r="45" spans="2:27" ht="8.4499999999999993" customHeight="1">
      <c r="B45" s="30"/>
      <c r="C45" s="27"/>
      <c r="D45" s="27"/>
      <c r="E45" s="27"/>
      <c r="F45" s="27"/>
      <c r="G45" s="299"/>
      <c r="H45" s="299"/>
      <c r="I45" s="299"/>
      <c r="J45" s="299"/>
      <c r="K45" s="299"/>
      <c r="L45" s="299"/>
      <c r="M45" s="27"/>
      <c r="N45" s="27"/>
      <c r="O45" s="27"/>
      <c r="P45" s="27"/>
      <c r="Q45" s="27"/>
      <c r="R45" s="27"/>
      <c r="S45" s="27"/>
      <c r="T45" s="27"/>
      <c r="U45" s="27"/>
      <c r="V45" s="27"/>
      <c r="W45" s="27"/>
      <c r="X45" s="31"/>
      <c r="Y45" s="56"/>
      <c r="Z45" s="57"/>
      <c r="AA45" s="58"/>
    </row>
    <row r="46" spans="2:27" ht="12.75">
      <c r="B46" s="314" t="s">
        <v>44</v>
      </c>
      <c r="C46" s="315"/>
      <c r="D46" s="315"/>
      <c r="E46" s="315"/>
      <c r="F46" s="315"/>
      <c r="G46" s="315"/>
      <c r="H46" s="315"/>
      <c r="I46" s="28"/>
      <c r="J46" s="13" t="s">
        <v>45</v>
      </c>
      <c r="K46" s="28"/>
      <c r="L46" s="316"/>
      <c r="M46" s="317"/>
      <c r="N46" s="28"/>
      <c r="O46" s="5" t="s">
        <v>46</v>
      </c>
      <c r="P46" s="28"/>
      <c r="Q46" s="259"/>
      <c r="R46" s="260"/>
      <c r="S46" s="28"/>
      <c r="T46" s="28"/>
      <c r="U46" s="28"/>
      <c r="V46" s="28"/>
      <c r="W46" s="28"/>
      <c r="X46" s="33"/>
      <c r="Y46" s="56"/>
      <c r="Z46" s="57"/>
      <c r="AA46" s="58"/>
    </row>
    <row r="47" spans="2:27" ht="8.4499999999999993" customHeight="1">
      <c r="B47" s="34"/>
      <c r="C47" s="28"/>
      <c r="D47" s="28"/>
      <c r="E47" s="28"/>
      <c r="F47" s="28"/>
      <c r="G47" s="28"/>
      <c r="H47" s="28"/>
      <c r="I47" s="318"/>
      <c r="J47" s="318"/>
      <c r="K47" s="318"/>
      <c r="L47" s="318"/>
      <c r="M47" s="318"/>
      <c r="N47" s="318"/>
      <c r="O47" s="318"/>
      <c r="P47" s="318"/>
      <c r="Q47" s="318"/>
      <c r="R47" s="318"/>
      <c r="S47" s="318"/>
      <c r="T47" s="318"/>
      <c r="U47" s="318"/>
      <c r="V47" s="318"/>
      <c r="W47" s="318"/>
      <c r="X47" s="319"/>
      <c r="Y47" s="56"/>
      <c r="Z47" s="57"/>
      <c r="AA47" s="58"/>
    </row>
    <row r="48" spans="2:27" ht="35.25" customHeight="1">
      <c r="B48" s="320" t="s">
        <v>57</v>
      </c>
      <c r="C48" s="321"/>
      <c r="D48" s="321"/>
      <c r="E48" s="321"/>
      <c r="F48" s="321"/>
      <c r="G48" s="321"/>
      <c r="H48" s="321"/>
      <c r="I48" s="321"/>
      <c r="J48" s="321"/>
      <c r="K48" s="321"/>
      <c r="L48" s="321"/>
      <c r="M48" s="321"/>
      <c r="N48" s="321"/>
      <c r="O48" s="321"/>
      <c r="P48" s="321"/>
      <c r="Q48" s="321"/>
      <c r="R48" s="321"/>
      <c r="S48" s="321"/>
      <c r="T48" s="321"/>
      <c r="U48" s="321"/>
      <c r="V48" s="321"/>
      <c r="W48" s="321"/>
      <c r="X48" s="322"/>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303"/>
      <c r="H50" s="303"/>
      <c r="I50" s="303"/>
      <c r="J50" s="303"/>
      <c r="K50" s="303"/>
      <c r="L50" s="303"/>
      <c r="M50" s="303"/>
      <c r="N50" s="303"/>
      <c r="O50" s="303"/>
      <c r="P50" s="303"/>
      <c r="Q50" s="303"/>
      <c r="R50" s="303"/>
      <c r="S50" s="303"/>
      <c r="T50" s="303"/>
      <c r="U50" s="303"/>
      <c r="V50" s="303"/>
      <c r="W50" s="303"/>
      <c r="X50" s="303"/>
      <c r="Y50" s="56"/>
      <c r="Z50" s="57"/>
      <c r="AA50" s="58"/>
    </row>
  </sheetData>
  <sheetProtection selectLockedCells="1" selectUnlockedCells="1"/>
  <mergeCells count="221">
    <mergeCell ref="AR7:AR10"/>
    <mergeCell ref="AR11:AR14"/>
    <mergeCell ref="AR15:AR18"/>
    <mergeCell ref="AR19:AR22"/>
    <mergeCell ref="B46:H46"/>
    <mergeCell ref="L46:M46"/>
    <mergeCell ref="Q46:R46"/>
    <mergeCell ref="I47:X47"/>
    <mergeCell ref="B48:X48"/>
    <mergeCell ref="H36:I36"/>
    <mergeCell ref="J36:K36"/>
    <mergeCell ref="N36:O36"/>
    <mergeCell ref="P36:R36"/>
    <mergeCell ref="H37:I37"/>
    <mergeCell ref="J37:K37"/>
    <mergeCell ref="N37:O37"/>
    <mergeCell ref="P37:R37"/>
    <mergeCell ref="H34:I34"/>
    <mergeCell ref="J34:K34"/>
    <mergeCell ref="N34:O34"/>
    <mergeCell ref="P34:R34"/>
    <mergeCell ref="H35:I35"/>
    <mergeCell ref="J35:K35"/>
    <mergeCell ref="N35:O35"/>
    <mergeCell ref="H32:I32"/>
    <mergeCell ref="J32:K32"/>
    <mergeCell ref="N32:O32"/>
    <mergeCell ref="P32:R32"/>
    <mergeCell ref="H33:I33"/>
    <mergeCell ref="J33:K33"/>
    <mergeCell ref="N33:O33"/>
    <mergeCell ref="P33:R33"/>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C36:C38"/>
    <mergeCell ref="D36:D38"/>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P35:R35"/>
    <mergeCell ref="D23:F23"/>
    <mergeCell ref="G23:M23"/>
    <mergeCell ref="N23:S23"/>
    <mergeCell ref="T23:X23"/>
    <mergeCell ref="D24:F24"/>
    <mergeCell ref="G24:M24"/>
    <mergeCell ref="N24:S24"/>
    <mergeCell ref="T24:X24"/>
    <mergeCell ref="B25:X25"/>
    <mergeCell ref="AI22:AK22"/>
    <mergeCell ref="AL22:AO22"/>
    <mergeCell ref="AP22:AQ22"/>
    <mergeCell ref="B21:X21"/>
    <mergeCell ref="AD21:AH21"/>
    <mergeCell ref="AI21:AK21"/>
    <mergeCell ref="AL21:AO21"/>
    <mergeCell ref="AP21:AQ21"/>
    <mergeCell ref="B22:C22"/>
    <mergeCell ref="G22:I22"/>
    <mergeCell ref="K22:M22"/>
    <mergeCell ref="O22:P22"/>
    <mergeCell ref="Q22:S22"/>
    <mergeCell ref="AL16:AO16"/>
    <mergeCell ref="AP19:AQ19"/>
    <mergeCell ref="B20:L20"/>
    <mergeCell ref="M20:X20"/>
    <mergeCell ref="AD20:AH20"/>
    <mergeCell ref="AI20:AK20"/>
    <mergeCell ref="AL20:AO20"/>
    <mergeCell ref="AP20:AQ20"/>
    <mergeCell ref="AD18:AH18"/>
    <mergeCell ref="AI18:AK18"/>
    <mergeCell ref="AL18:AO18"/>
    <mergeCell ref="AP18:AQ18"/>
    <mergeCell ref="B19:L19"/>
    <mergeCell ref="M19:X19"/>
    <mergeCell ref="AB19:AC22"/>
    <mergeCell ref="AD19:AH19"/>
    <mergeCell ref="AI19:AK19"/>
    <mergeCell ref="AL19:AO19"/>
    <mergeCell ref="C18:D18"/>
    <mergeCell ref="E18:F18"/>
    <mergeCell ref="G18:L18"/>
    <mergeCell ref="M18:Q18"/>
    <mergeCell ref="R18:U18"/>
    <mergeCell ref="V18:X18"/>
    <mergeCell ref="AI14:AK14"/>
    <mergeCell ref="AL14:AO14"/>
    <mergeCell ref="AP14:AQ14"/>
    <mergeCell ref="B15:X15"/>
    <mergeCell ref="AB15:AC18"/>
    <mergeCell ref="AD15:AH15"/>
    <mergeCell ref="AI15:AK15"/>
    <mergeCell ref="AL15:AO15"/>
    <mergeCell ref="AP15:AQ15"/>
    <mergeCell ref="B16:B17"/>
    <mergeCell ref="C16:D17"/>
    <mergeCell ref="AP16:AQ16"/>
    <mergeCell ref="M17:Q17"/>
    <mergeCell ref="R17:U17"/>
    <mergeCell ref="V17:X17"/>
    <mergeCell ref="AD17:AH17"/>
    <mergeCell ref="AI17:AK17"/>
    <mergeCell ref="AL17:AO17"/>
    <mergeCell ref="AP17:AQ17"/>
    <mergeCell ref="E16:F17"/>
    <mergeCell ref="G16:L17"/>
    <mergeCell ref="M16:X16"/>
    <mergeCell ref="AD16:AH16"/>
    <mergeCell ref="AI16:AK16"/>
    <mergeCell ref="AI11:AK11"/>
    <mergeCell ref="AL11:AO11"/>
    <mergeCell ref="AP11:AQ11"/>
    <mergeCell ref="B12:F13"/>
    <mergeCell ref="G12:J13"/>
    <mergeCell ref="K12:N13"/>
    <mergeCell ref="O12:X12"/>
    <mergeCell ref="AD12:AH12"/>
    <mergeCell ref="AI12:AK12"/>
    <mergeCell ref="AL12:AO12"/>
    <mergeCell ref="AP12:AQ12"/>
    <mergeCell ref="O13:R13"/>
    <mergeCell ref="S13:U13"/>
    <mergeCell ref="V13:X13"/>
    <mergeCell ref="AD13:AH13"/>
    <mergeCell ref="AI13:AK13"/>
    <mergeCell ref="AL13:AO13"/>
    <mergeCell ref="AP13:AQ13"/>
    <mergeCell ref="AP7:AQ7"/>
    <mergeCell ref="AD8:AH8"/>
    <mergeCell ref="AI8:AK8"/>
    <mergeCell ref="AL8:AO8"/>
    <mergeCell ref="AP8:AQ8"/>
    <mergeCell ref="B9:X9"/>
    <mergeCell ref="AD9:AH9"/>
    <mergeCell ref="AI9:AK9"/>
    <mergeCell ref="AL9:AO9"/>
    <mergeCell ref="AP9:AQ9"/>
    <mergeCell ref="B7:F8"/>
    <mergeCell ref="G7:X8"/>
    <mergeCell ref="AB7:AC10"/>
    <mergeCell ref="AD7:AH7"/>
    <mergeCell ref="AI7:AK7"/>
    <mergeCell ref="AL7:AO7"/>
    <mergeCell ref="B10:X10"/>
    <mergeCell ref="AD10:AH10"/>
    <mergeCell ref="AI10:AK10"/>
    <mergeCell ref="AL10:AO10"/>
    <mergeCell ref="AP10:AQ10"/>
    <mergeCell ref="AI5:AK6"/>
    <mergeCell ref="AL5:AO6"/>
    <mergeCell ref="AP5:AQ6"/>
    <mergeCell ref="B6:X6"/>
    <mergeCell ref="B1:T1"/>
    <mergeCell ref="U1:X4"/>
    <mergeCell ref="B2:T4"/>
    <mergeCell ref="C5:D5"/>
    <mergeCell ref="E5:G5"/>
    <mergeCell ref="H5:J5"/>
    <mergeCell ref="K5:N5"/>
    <mergeCell ref="O5:R5"/>
    <mergeCell ref="S5:V5"/>
    <mergeCell ref="AB3:AR4"/>
    <mergeCell ref="AR5:AR6"/>
    <mergeCell ref="AB1:AR1"/>
    <mergeCell ref="C27:C29"/>
    <mergeCell ref="D27:D29"/>
    <mergeCell ref="C30:C32"/>
    <mergeCell ref="D30:D32"/>
    <mergeCell ref="C33:C35"/>
    <mergeCell ref="D33:D35"/>
    <mergeCell ref="W5:X5"/>
    <mergeCell ref="AB5:AC6"/>
    <mergeCell ref="AD5:AH6"/>
    <mergeCell ref="B11:X11"/>
    <mergeCell ref="AB11:AC14"/>
    <mergeCell ref="AD11:AH11"/>
    <mergeCell ref="B14:F14"/>
    <mergeCell ref="G14:J14"/>
    <mergeCell ref="K14:N14"/>
    <mergeCell ref="O14:R14"/>
    <mergeCell ref="S14:U14"/>
    <mergeCell ref="V14:X14"/>
    <mergeCell ref="AD14:AH14"/>
    <mergeCell ref="T22:U22"/>
    <mergeCell ref="V22:W22"/>
    <mergeCell ref="AD22:AH22"/>
    <mergeCell ref="B24:C24"/>
    <mergeCell ref="B23:C23"/>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Hoja1!$A$3:$A$24</xm:f>
          </x14:formula1>
          <xm:sqref>G7:X8</xm:sqref>
        </x14:dataValidation>
        <x14:dataValidation type="list" allowBlank="1" showInputMessage="1" showErrorMessage="1">
          <x14:formula1>
            <xm:f>Hoja1!$F$3:$F$8</xm:f>
          </x14:formula1>
          <xm:sqref>C18:D18</xm:sqref>
        </x14:dataValidation>
        <x14:dataValidation type="list" allowBlank="1" showInputMessage="1" showErrorMessage="1">
          <x14:formula1>
            <xm:f>Hoja1!$D$3:$D$13</xm:f>
          </x14:formula1>
          <xm:sqref>G14:J14</xm:sqref>
        </x14:dataValidation>
      </x14:dataValidations>
    </ext>
  </extLst>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34">
    <tabColor theme="5" tint="-0.249977111117893"/>
    <pageSetUpPr fitToPage="1"/>
  </sheetPr>
  <dimension ref="B1:AY50"/>
  <sheetViews>
    <sheetView topLeftCell="A4" zoomScale="80" zoomScaleNormal="80" zoomScaleSheetLayoutView="100" workbookViewId="0">
      <selection activeCell="H5" sqref="H5:J5"/>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43" width="4.625" style="46"/>
    <col min="44" max="44" width="13.375" style="23" bestFit="1" customWidth="1"/>
    <col min="45" max="48" width="4.625" style="23"/>
    <col min="49" max="49" width="4.625" style="23" customWidth="1"/>
    <col min="50" max="50" width="9.5" style="23" bestFit="1" customWidth="1"/>
    <col min="51" max="51" width="13.75" style="23" bestFit="1" customWidth="1"/>
    <col min="52" max="16384" width="4.625" style="23"/>
  </cols>
  <sheetData>
    <row r="1" spans="2:51" ht="20.25" customHeight="1">
      <c r="B1" s="344" t="s">
        <v>72</v>
      </c>
      <c r="C1" s="345"/>
      <c r="D1" s="345"/>
      <c r="E1" s="345"/>
      <c r="F1" s="345"/>
      <c r="G1" s="345"/>
      <c r="H1" s="345"/>
      <c r="I1" s="345"/>
      <c r="J1" s="345"/>
      <c r="K1" s="345"/>
      <c r="L1" s="345"/>
      <c r="M1" s="345"/>
      <c r="N1" s="345"/>
      <c r="O1" s="345"/>
      <c r="P1" s="345"/>
      <c r="Q1" s="345"/>
      <c r="R1" s="345"/>
      <c r="S1" s="345"/>
      <c r="T1" s="346"/>
      <c r="U1" s="356"/>
      <c r="V1" s="357"/>
      <c r="W1" s="357"/>
      <c r="X1" s="358"/>
      <c r="AB1" s="383" t="s">
        <v>374</v>
      </c>
      <c r="AC1" s="383"/>
      <c r="AD1" s="383"/>
      <c r="AE1" s="383"/>
      <c r="AF1" s="383"/>
      <c r="AG1" s="383"/>
      <c r="AH1" s="383"/>
      <c r="AI1" s="383"/>
      <c r="AJ1" s="383"/>
      <c r="AK1" s="383"/>
      <c r="AL1" s="383"/>
      <c r="AM1" s="383"/>
      <c r="AN1" s="383"/>
      <c r="AO1" s="383"/>
      <c r="AP1" s="383"/>
      <c r="AQ1" s="383"/>
      <c r="AR1" s="383"/>
    </row>
    <row r="2" spans="2:51" ht="13.5" customHeight="1">
      <c r="B2" s="347" t="s">
        <v>75</v>
      </c>
      <c r="C2" s="348"/>
      <c r="D2" s="348"/>
      <c r="E2" s="348"/>
      <c r="F2" s="348"/>
      <c r="G2" s="348"/>
      <c r="H2" s="348"/>
      <c r="I2" s="348"/>
      <c r="J2" s="348"/>
      <c r="K2" s="348"/>
      <c r="L2" s="348"/>
      <c r="M2" s="348"/>
      <c r="N2" s="348"/>
      <c r="O2" s="348"/>
      <c r="P2" s="348"/>
      <c r="Q2" s="348"/>
      <c r="R2" s="348"/>
      <c r="S2" s="348"/>
      <c r="T2" s="349"/>
      <c r="U2" s="359"/>
      <c r="V2" s="360"/>
      <c r="W2" s="360"/>
      <c r="X2" s="361"/>
    </row>
    <row r="3" spans="2:51" ht="13.5" customHeight="1">
      <c r="B3" s="350"/>
      <c r="C3" s="351"/>
      <c r="D3" s="351"/>
      <c r="E3" s="351"/>
      <c r="F3" s="351"/>
      <c r="G3" s="351"/>
      <c r="H3" s="351"/>
      <c r="I3" s="351"/>
      <c r="J3" s="351"/>
      <c r="K3" s="351"/>
      <c r="L3" s="351"/>
      <c r="M3" s="351"/>
      <c r="N3" s="351"/>
      <c r="O3" s="351"/>
      <c r="P3" s="351"/>
      <c r="Q3" s="351"/>
      <c r="R3" s="351"/>
      <c r="S3" s="351"/>
      <c r="T3" s="352"/>
      <c r="U3" s="359"/>
      <c r="V3" s="360"/>
      <c r="W3" s="360"/>
      <c r="X3" s="361"/>
      <c r="AB3" s="372" t="s">
        <v>194</v>
      </c>
      <c r="AC3" s="372"/>
      <c r="AD3" s="372"/>
      <c r="AE3" s="372"/>
      <c r="AF3" s="372"/>
      <c r="AG3" s="372"/>
      <c r="AH3" s="372"/>
      <c r="AI3" s="372"/>
      <c r="AJ3" s="372"/>
      <c r="AK3" s="372"/>
      <c r="AL3" s="372"/>
      <c r="AM3" s="372"/>
      <c r="AN3" s="372"/>
      <c r="AO3" s="372"/>
      <c r="AP3" s="372"/>
      <c r="AQ3" s="372"/>
      <c r="AR3" s="372"/>
    </row>
    <row r="4" spans="2:51" ht="13.5" customHeight="1">
      <c r="B4" s="353"/>
      <c r="C4" s="354"/>
      <c r="D4" s="354"/>
      <c r="E4" s="354"/>
      <c r="F4" s="354"/>
      <c r="G4" s="354"/>
      <c r="H4" s="354"/>
      <c r="I4" s="354"/>
      <c r="J4" s="354"/>
      <c r="K4" s="354"/>
      <c r="L4" s="354"/>
      <c r="M4" s="354"/>
      <c r="N4" s="354"/>
      <c r="O4" s="354"/>
      <c r="P4" s="354"/>
      <c r="Q4" s="354"/>
      <c r="R4" s="354"/>
      <c r="S4" s="354"/>
      <c r="T4" s="355"/>
      <c r="U4" s="362"/>
      <c r="V4" s="363"/>
      <c r="W4" s="363"/>
      <c r="X4" s="364"/>
      <c r="AB4" s="372"/>
      <c r="AC4" s="372"/>
      <c r="AD4" s="372"/>
      <c r="AE4" s="372"/>
      <c r="AF4" s="372"/>
      <c r="AG4" s="372"/>
      <c r="AH4" s="372"/>
      <c r="AI4" s="372"/>
      <c r="AJ4" s="372"/>
      <c r="AK4" s="372"/>
      <c r="AL4" s="372"/>
      <c r="AM4" s="372"/>
      <c r="AN4" s="372"/>
      <c r="AO4" s="372"/>
      <c r="AP4" s="372"/>
      <c r="AQ4" s="372"/>
      <c r="AR4" s="372"/>
    </row>
    <row r="5" spans="2:51" s="41" customFormat="1" ht="14.25" customHeight="1">
      <c r="B5" s="42" t="s">
        <v>0</v>
      </c>
      <c r="C5" s="336" t="s">
        <v>126</v>
      </c>
      <c r="D5" s="336"/>
      <c r="E5" s="337" t="s">
        <v>1</v>
      </c>
      <c r="F5" s="337"/>
      <c r="G5" s="337"/>
      <c r="H5" s="338" t="s">
        <v>441</v>
      </c>
      <c r="I5" s="338"/>
      <c r="J5" s="338"/>
      <c r="K5" s="337" t="s">
        <v>2</v>
      </c>
      <c r="L5" s="337"/>
      <c r="M5" s="337"/>
      <c r="N5" s="337"/>
      <c r="O5" s="336" t="s">
        <v>442</v>
      </c>
      <c r="P5" s="336"/>
      <c r="Q5" s="336"/>
      <c r="R5" s="336"/>
      <c r="S5" s="339" t="s">
        <v>3</v>
      </c>
      <c r="T5" s="340"/>
      <c r="U5" s="340"/>
      <c r="V5" s="341"/>
      <c r="W5" s="342" t="s">
        <v>120</v>
      </c>
      <c r="X5" s="343"/>
      <c r="Y5" s="47"/>
      <c r="Z5" s="48"/>
      <c r="AA5" s="48"/>
      <c r="AB5" s="380" t="s">
        <v>143</v>
      </c>
      <c r="AC5" s="380"/>
      <c r="AD5" s="380" t="s">
        <v>144</v>
      </c>
      <c r="AE5" s="380"/>
      <c r="AF5" s="380"/>
      <c r="AG5" s="380"/>
      <c r="AH5" s="380"/>
      <c r="AI5" s="380" t="s">
        <v>145</v>
      </c>
      <c r="AJ5" s="380"/>
      <c r="AK5" s="380"/>
      <c r="AL5" s="380" t="s">
        <v>146</v>
      </c>
      <c r="AM5" s="380"/>
      <c r="AN5" s="380"/>
      <c r="AO5" s="380"/>
      <c r="AP5" s="372" t="s">
        <v>149</v>
      </c>
      <c r="AQ5" s="372"/>
      <c r="AR5" s="373" t="s">
        <v>150</v>
      </c>
    </row>
    <row r="6" spans="2:51" ht="9" customHeight="1">
      <c r="B6" s="275"/>
      <c r="C6" s="275"/>
      <c r="D6" s="275"/>
      <c r="E6" s="275"/>
      <c r="F6" s="275"/>
      <c r="G6" s="275"/>
      <c r="H6" s="275"/>
      <c r="I6" s="275"/>
      <c r="J6" s="275"/>
      <c r="K6" s="275"/>
      <c r="L6" s="275"/>
      <c r="M6" s="275"/>
      <c r="N6" s="275"/>
      <c r="O6" s="275"/>
      <c r="P6" s="275"/>
      <c r="Q6" s="275"/>
      <c r="R6" s="275"/>
      <c r="S6" s="275"/>
      <c r="T6" s="275"/>
      <c r="U6" s="275"/>
      <c r="V6" s="275"/>
      <c r="W6" s="275"/>
      <c r="X6" s="275"/>
      <c r="AB6" s="380"/>
      <c r="AC6" s="380"/>
      <c r="AD6" s="380"/>
      <c r="AE6" s="380"/>
      <c r="AF6" s="380"/>
      <c r="AG6" s="380"/>
      <c r="AH6" s="380"/>
      <c r="AI6" s="380"/>
      <c r="AJ6" s="380"/>
      <c r="AK6" s="380"/>
      <c r="AL6" s="380"/>
      <c r="AM6" s="380"/>
      <c r="AN6" s="380"/>
      <c r="AO6" s="380"/>
      <c r="AP6" s="372"/>
      <c r="AQ6" s="372"/>
      <c r="AR6" s="373"/>
    </row>
    <row r="7" spans="2:51" ht="14.25" customHeight="1">
      <c r="B7" s="287" t="s">
        <v>76</v>
      </c>
      <c r="C7" s="288"/>
      <c r="D7" s="288"/>
      <c r="E7" s="288"/>
      <c r="F7" s="289"/>
      <c r="G7" s="293" t="s">
        <v>82</v>
      </c>
      <c r="H7" s="294"/>
      <c r="I7" s="294"/>
      <c r="J7" s="294"/>
      <c r="K7" s="294"/>
      <c r="L7" s="294"/>
      <c r="M7" s="294"/>
      <c r="N7" s="294"/>
      <c r="O7" s="294"/>
      <c r="P7" s="294"/>
      <c r="Q7" s="294"/>
      <c r="R7" s="294"/>
      <c r="S7" s="294"/>
      <c r="T7" s="294"/>
      <c r="U7" s="294"/>
      <c r="V7" s="294"/>
      <c r="W7" s="294"/>
      <c r="X7" s="295"/>
      <c r="AB7" s="497">
        <v>2019</v>
      </c>
      <c r="AC7" s="497"/>
      <c r="AD7" s="480" t="s">
        <v>127</v>
      </c>
      <c r="AE7" s="480"/>
      <c r="AF7" s="480"/>
      <c r="AG7" s="480"/>
      <c r="AH7" s="480"/>
      <c r="AI7" s="557">
        <v>1388560000</v>
      </c>
      <c r="AJ7" s="557"/>
      <c r="AK7" s="557"/>
      <c r="AL7" s="557">
        <v>301455290</v>
      </c>
      <c r="AM7" s="557"/>
      <c r="AN7" s="557"/>
      <c r="AO7" s="557"/>
      <c r="AP7" s="379">
        <f t="shared" ref="AP7:AP10" si="0">AL7/AI7</f>
        <v>0.2170992178947975</v>
      </c>
      <c r="AQ7" s="379"/>
      <c r="AR7" s="379">
        <f>AI7-AL7-AL8-AL9-AL10</f>
        <v>-768527165</v>
      </c>
    </row>
    <row r="8" spans="2:51" ht="14.25" customHeight="1">
      <c r="B8" s="290"/>
      <c r="C8" s="291"/>
      <c r="D8" s="291"/>
      <c r="E8" s="291"/>
      <c r="F8" s="292"/>
      <c r="G8" s="296"/>
      <c r="H8" s="297"/>
      <c r="I8" s="297"/>
      <c r="J8" s="297"/>
      <c r="K8" s="297"/>
      <c r="L8" s="297"/>
      <c r="M8" s="297"/>
      <c r="N8" s="297"/>
      <c r="O8" s="297"/>
      <c r="P8" s="297"/>
      <c r="Q8" s="297"/>
      <c r="R8" s="297"/>
      <c r="S8" s="297"/>
      <c r="T8" s="297"/>
      <c r="U8" s="297"/>
      <c r="V8" s="297"/>
      <c r="W8" s="297"/>
      <c r="X8" s="298"/>
      <c r="AB8" s="497"/>
      <c r="AC8" s="497"/>
      <c r="AD8" s="480" t="s">
        <v>128</v>
      </c>
      <c r="AE8" s="480"/>
      <c r="AF8" s="480"/>
      <c r="AG8" s="480"/>
      <c r="AH8" s="480"/>
      <c r="AI8" s="557">
        <f>AI7-AL7</f>
        <v>1087104710</v>
      </c>
      <c r="AJ8" s="557"/>
      <c r="AK8" s="557"/>
      <c r="AL8" s="557">
        <v>815810081</v>
      </c>
      <c r="AM8" s="557"/>
      <c r="AN8" s="557"/>
      <c r="AO8" s="557"/>
      <c r="AP8" s="379">
        <f t="shared" si="0"/>
        <v>0.75044296422926915</v>
      </c>
      <c r="AQ8" s="379"/>
      <c r="AR8" s="379"/>
    </row>
    <row r="9" spans="2:51" ht="19.149999999999999" customHeight="1">
      <c r="B9" s="281" t="s">
        <v>49</v>
      </c>
      <c r="C9" s="282"/>
      <c r="D9" s="282"/>
      <c r="E9" s="282"/>
      <c r="F9" s="282"/>
      <c r="G9" s="282"/>
      <c r="H9" s="282"/>
      <c r="I9" s="282"/>
      <c r="J9" s="282"/>
      <c r="K9" s="282"/>
      <c r="L9" s="282"/>
      <c r="M9" s="282"/>
      <c r="N9" s="282"/>
      <c r="O9" s="282"/>
      <c r="P9" s="282"/>
      <c r="Q9" s="282"/>
      <c r="R9" s="282"/>
      <c r="S9" s="282"/>
      <c r="T9" s="282"/>
      <c r="U9" s="282"/>
      <c r="V9" s="282"/>
      <c r="W9" s="282"/>
      <c r="X9" s="283"/>
      <c r="AB9" s="497"/>
      <c r="AC9" s="497"/>
      <c r="AD9" s="480" t="s">
        <v>129</v>
      </c>
      <c r="AE9" s="480"/>
      <c r="AF9" s="480"/>
      <c r="AG9" s="480"/>
      <c r="AH9" s="480"/>
      <c r="AI9" s="557">
        <f>AI8-AL8</f>
        <v>271294629</v>
      </c>
      <c r="AJ9" s="557"/>
      <c r="AK9" s="557"/>
      <c r="AL9" s="557">
        <v>271289843</v>
      </c>
      <c r="AM9" s="557"/>
      <c r="AN9" s="557"/>
      <c r="AO9" s="557"/>
      <c r="AP9" s="379">
        <f t="shared" si="0"/>
        <v>0.9999823586629133</v>
      </c>
      <c r="AQ9" s="379"/>
      <c r="AR9" s="379"/>
    </row>
    <row r="10" spans="2:51" ht="15" customHeight="1">
      <c r="B10" s="268" t="s">
        <v>4</v>
      </c>
      <c r="C10" s="269"/>
      <c r="D10" s="269"/>
      <c r="E10" s="269"/>
      <c r="F10" s="269"/>
      <c r="G10" s="269"/>
      <c r="H10" s="269"/>
      <c r="I10" s="269"/>
      <c r="J10" s="269"/>
      <c r="K10" s="269"/>
      <c r="L10" s="269"/>
      <c r="M10" s="269"/>
      <c r="N10" s="269"/>
      <c r="O10" s="269"/>
      <c r="P10" s="269"/>
      <c r="Q10" s="269"/>
      <c r="R10" s="269"/>
      <c r="S10" s="269"/>
      <c r="T10" s="269"/>
      <c r="U10" s="269"/>
      <c r="V10" s="269"/>
      <c r="W10" s="269"/>
      <c r="X10" s="269"/>
      <c r="AB10" s="497"/>
      <c r="AC10" s="497"/>
      <c r="AD10" s="480" t="s">
        <v>130</v>
      </c>
      <c r="AE10" s="480"/>
      <c r="AF10" s="480"/>
      <c r="AG10" s="480"/>
      <c r="AH10" s="480"/>
      <c r="AI10" s="557">
        <v>3297063951</v>
      </c>
      <c r="AJ10" s="557"/>
      <c r="AK10" s="557"/>
      <c r="AL10" s="557">
        <v>768531951</v>
      </c>
      <c r="AM10" s="557"/>
      <c r="AN10" s="557"/>
      <c r="AO10" s="557"/>
      <c r="AP10" s="379">
        <f t="shared" si="0"/>
        <v>0.23309585813975617</v>
      </c>
      <c r="AQ10" s="379"/>
      <c r="AR10" s="379"/>
    </row>
    <row r="11" spans="2:51" ht="38.25" customHeight="1">
      <c r="B11" s="280" t="s">
        <v>172</v>
      </c>
      <c r="C11" s="280"/>
      <c r="D11" s="280"/>
      <c r="E11" s="280"/>
      <c r="F11" s="280"/>
      <c r="G11" s="280"/>
      <c r="H11" s="280"/>
      <c r="I11" s="280"/>
      <c r="J11" s="280"/>
      <c r="K11" s="280"/>
      <c r="L11" s="280"/>
      <c r="M11" s="280"/>
      <c r="N11" s="280"/>
      <c r="O11" s="280"/>
      <c r="P11" s="280"/>
      <c r="Q11" s="280"/>
      <c r="R11" s="280"/>
      <c r="S11" s="280"/>
      <c r="T11" s="280"/>
      <c r="U11" s="280"/>
      <c r="V11" s="280"/>
      <c r="W11" s="280"/>
      <c r="X11" s="280"/>
      <c r="AB11" s="502">
        <v>2020</v>
      </c>
      <c r="AC11" s="502"/>
      <c r="AD11" s="503" t="s">
        <v>131</v>
      </c>
      <c r="AE11" s="503"/>
      <c r="AF11" s="503"/>
      <c r="AG11" s="503"/>
      <c r="AH11" s="503"/>
      <c r="AI11" s="558">
        <v>2528532000</v>
      </c>
      <c r="AJ11" s="559"/>
      <c r="AK11" s="560"/>
      <c r="AL11" s="561">
        <v>1120316176</v>
      </c>
      <c r="AM11" s="561"/>
      <c r="AN11" s="561"/>
      <c r="AO11" s="561"/>
      <c r="AP11" s="382">
        <f>AL11/AI11</f>
        <v>0.443069803348346</v>
      </c>
      <c r="AQ11" s="382"/>
      <c r="AR11" s="382">
        <f>AI11-AL11-AL12-AL13-AL14</f>
        <v>1</v>
      </c>
    </row>
    <row r="12" spans="2:51" ht="12.75">
      <c r="B12" s="262" t="s">
        <v>56</v>
      </c>
      <c r="C12" s="263"/>
      <c r="D12" s="263"/>
      <c r="E12" s="263"/>
      <c r="F12" s="264"/>
      <c r="G12" s="262" t="s">
        <v>48</v>
      </c>
      <c r="H12" s="263"/>
      <c r="I12" s="263"/>
      <c r="J12" s="264"/>
      <c r="K12" s="262" t="s">
        <v>5</v>
      </c>
      <c r="L12" s="263"/>
      <c r="M12" s="263"/>
      <c r="N12" s="264"/>
      <c r="O12" s="268" t="s">
        <v>6</v>
      </c>
      <c r="P12" s="269"/>
      <c r="Q12" s="269"/>
      <c r="R12" s="269"/>
      <c r="S12" s="269"/>
      <c r="T12" s="269"/>
      <c r="U12" s="269"/>
      <c r="V12" s="269"/>
      <c r="W12" s="269"/>
      <c r="X12" s="270"/>
      <c r="Y12" s="49"/>
      <c r="Z12" s="50"/>
      <c r="AA12" s="50"/>
      <c r="AB12" s="502"/>
      <c r="AC12" s="502"/>
      <c r="AD12" s="503" t="s">
        <v>132</v>
      </c>
      <c r="AE12" s="503"/>
      <c r="AF12" s="503"/>
      <c r="AG12" s="503"/>
      <c r="AH12" s="503"/>
      <c r="AI12" s="558">
        <f>AI11-AL11</f>
        <v>1408215824</v>
      </c>
      <c r="AJ12" s="559"/>
      <c r="AK12" s="560"/>
      <c r="AL12" s="561">
        <v>496104840</v>
      </c>
      <c r="AM12" s="561"/>
      <c r="AN12" s="561"/>
      <c r="AO12" s="561"/>
      <c r="AP12" s="382">
        <f t="shared" ref="AP12:AP22" si="1">AL12/AI12</f>
        <v>0.35229318655916481</v>
      </c>
      <c r="AQ12" s="382"/>
      <c r="AR12" s="382"/>
    </row>
    <row r="13" spans="2:51" ht="25.5" customHeight="1">
      <c r="B13" s="265"/>
      <c r="C13" s="266"/>
      <c r="D13" s="266"/>
      <c r="E13" s="266"/>
      <c r="F13" s="267"/>
      <c r="G13" s="265"/>
      <c r="H13" s="266"/>
      <c r="I13" s="266"/>
      <c r="J13" s="267"/>
      <c r="K13" s="265"/>
      <c r="L13" s="266"/>
      <c r="M13" s="266"/>
      <c r="N13" s="267"/>
      <c r="O13" s="268" t="s">
        <v>55</v>
      </c>
      <c r="P13" s="269"/>
      <c r="Q13" s="269"/>
      <c r="R13" s="270"/>
      <c r="S13" s="268" t="s">
        <v>54</v>
      </c>
      <c r="T13" s="269"/>
      <c r="U13" s="270"/>
      <c r="V13" s="268" t="s">
        <v>53</v>
      </c>
      <c r="W13" s="269"/>
      <c r="X13" s="270"/>
      <c r="Y13" s="49"/>
      <c r="Z13" s="50"/>
      <c r="AA13" s="50"/>
      <c r="AB13" s="502"/>
      <c r="AC13" s="502"/>
      <c r="AD13" s="503" t="s">
        <v>133</v>
      </c>
      <c r="AE13" s="503"/>
      <c r="AF13" s="503"/>
      <c r="AG13" s="503"/>
      <c r="AH13" s="503"/>
      <c r="AI13" s="558">
        <f>AI12-AL12</f>
        <v>912110984</v>
      </c>
      <c r="AJ13" s="559"/>
      <c r="AK13" s="560"/>
      <c r="AL13" s="561">
        <v>751657364</v>
      </c>
      <c r="AM13" s="561"/>
      <c r="AN13" s="561"/>
      <c r="AO13" s="561"/>
      <c r="AP13" s="382">
        <f t="shared" si="1"/>
        <v>0.82408542072770385</v>
      </c>
      <c r="AQ13" s="382"/>
      <c r="AR13" s="382"/>
    </row>
    <row r="14" spans="2:51" ht="29.25" customHeight="1">
      <c r="B14" s="276" t="s">
        <v>243</v>
      </c>
      <c r="C14" s="276"/>
      <c r="D14" s="276"/>
      <c r="E14" s="276"/>
      <c r="F14" s="276"/>
      <c r="G14" s="261" t="s">
        <v>100</v>
      </c>
      <c r="H14" s="261"/>
      <c r="I14" s="261"/>
      <c r="J14" s="261"/>
      <c r="K14" s="261">
        <v>1</v>
      </c>
      <c r="L14" s="261"/>
      <c r="M14" s="261"/>
      <c r="N14" s="261"/>
      <c r="O14" s="277">
        <v>1</v>
      </c>
      <c r="P14" s="278"/>
      <c r="Q14" s="278"/>
      <c r="R14" s="279"/>
      <c r="S14" s="329">
        <v>44561</v>
      </c>
      <c r="T14" s="330"/>
      <c r="U14" s="331"/>
      <c r="V14" s="332">
        <v>2021</v>
      </c>
      <c r="W14" s="332"/>
      <c r="X14" s="332"/>
      <c r="AB14" s="502"/>
      <c r="AC14" s="502"/>
      <c r="AD14" s="503" t="s">
        <v>134</v>
      </c>
      <c r="AE14" s="503"/>
      <c r="AF14" s="503"/>
      <c r="AG14" s="503"/>
      <c r="AH14" s="503"/>
      <c r="AI14" s="558">
        <f>AI13-AL13</f>
        <v>160453620</v>
      </c>
      <c r="AJ14" s="559"/>
      <c r="AK14" s="560"/>
      <c r="AL14" s="561">
        <v>160453619</v>
      </c>
      <c r="AM14" s="561"/>
      <c r="AN14" s="561"/>
      <c r="AO14" s="561"/>
      <c r="AP14" s="382">
        <f t="shared" si="1"/>
        <v>0.99999999376766946</v>
      </c>
      <c r="AQ14" s="382"/>
      <c r="AR14" s="382"/>
    </row>
    <row r="15" spans="2:51" ht="18" customHeight="1">
      <c r="B15" s="281" t="s">
        <v>7</v>
      </c>
      <c r="C15" s="282"/>
      <c r="D15" s="282"/>
      <c r="E15" s="282"/>
      <c r="F15" s="282"/>
      <c r="G15" s="282"/>
      <c r="H15" s="282"/>
      <c r="I15" s="282"/>
      <c r="J15" s="282"/>
      <c r="K15" s="282"/>
      <c r="L15" s="282"/>
      <c r="M15" s="282"/>
      <c r="N15" s="282"/>
      <c r="O15" s="282"/>
      <c r="P15" s="282"/>
      <c r="Q15" s="282"/>
      <c r="R15" s="282"/>
      <c r="S15" s="282"/>
      <c r="T15" s="282"/>
      <c r="U15" s="282"/>
      <c r="V15" s="282"/>
      <c r="W15" s="282"/>
      <c r="X15" s="283"/>
      <c r="Z15" s="46" t="s">
        <v>51</v>
      </c>
      <c r="AB15" s="497">
        <v>2021</v>
      </c>
      <c r="AC15" s="497"/>
      <c r="AD15" s="480" t="s">
        <v>135</v>
      </c>
      <c r="AE15" s="480"/>
      <c r="AF15" s="480"/>
      <c r="AG15" s="480"/>
      <c r="AH15" s="480"/>
      <c r="AI15" s="557">
        <v>1123748320</v>
      </c>
      <c r="AJ15" s="557"/>
      <c r="AK15" s="557"/>
      <c r="AL15" s="557">
        <f>185748320+350000000</f>
        <v>535748320</v>
      </c>
      <c r="AM15" s="557"/>
      <c r="AN15" s="557"/>
      <c r="AO15" s="557"/>
      <c r="AP15" s="379">
        <f t="shared" si="1"/>
        <v>0.47675116435324238</v>
      </c>
      <c r="AQ15" s="379"/>
      <c r="AR15" s="652">
        <f>(AI15+480000000)-AL15-AL16-AL17-AL18</f>
        <v>-486140000</v>
      </c>
    </row>
    <row r="16" spans="2:51" ht="12.75" customHeight="1">
      <c r="B16" s="271" t="s">
        <v>52</v>
      </c>
      <c r="C16" s="262" t="s">
        <v>8</v>
      </c>
      <c r="D16" s="264"/>
      <c r="E16" s="262" t="s">
        <v>115</v>
      </c>
      <c r="F16" s="264"/>
      <c r="G16" s="262" t="s">
        <v>109</v>
      </c>
      <c r="H16" s="263"/>
      <c r="I16" s="263"/>
      <c r="J16" s="263"/>
      <c r="K16" s="263"/>
      <c r="L16" s="264"/>
      <c r="M16" s="274" t="s">
        <v>116</v>
      </c>
      <c r="N16" s="274"/>
      <c r="O16" s="274"/>
      <c r="P16" s="274"/>
      <c r="Q16" s="274"/>
      <c r="R16" s="274"/>
      <c r="S16" s="274"/>
      <c r="T16" s="274"/>
      <c r="U16" s="274"/>
      <c r="V16" s="274"/>
      <c r="W16" s="274"/>
      <c r="X16" s="274"/>
      <c r="AB16" s="497"/>
      <c r="AC16" s="497"/>
      <c r="AD16" s="480" t="s">
        <v>136</v>
      </c>
      <c r="AE16" s="480"/>
      <c r="AF16" s="480"/>
      <c r="AG16" s="480"/>
      <c r="AH16" s="480"/>
      <c r="AI16" s="557">
        <f>AI15-AL15</f>
        <v>588000000</v>
      </c>
      <c r="AJ16" s="557"/>
      <c r="AK16" s="557"/>
      <c r="AL16" s="557">
        <v>360903879</v>
      </c>
      <c r="AM16" s="557"/>
      <c r="AN16" s="557"/>
      <c r="AO16" s="557"/>
      <c r="AP16" s="379">
        <f>AL16/AI16</f>
        <v>0.61378210714285719</v>
      </c>
      <c r="AQ16" s="379"/>
      <c r="AR16" s="379"/>
      <c r="AX16" s="23">
        <v>480000000</v>
      </c>
      <c r="AY16" s="101">
        <f>AI15+AX16</f>
        <v>1603748320</v>
      </c>
    </row>
    <row r="17" spans="2:44" ht="12.75" customHeight="1">
      <c r="B17" s="272"/>
      <c r="C17" s="265"/>
      <c r="D17" s="267"/>
      <c r="E17" s="265"/>
      <c r="F17" s="267"/>
      <c r="G17" s="265"/>
      <c r="H17" s="266"/>
      <c r="I17" s="266"/>
      <c r="J17" s="266"/>
      <c r="K17" s="266"/>
      <c r="L17" s="267"/>
      <c r="M17" s="268" t="s">
        <v>121</v>
      </c>
      <c r="N17" s="269"/>
      <c r="O17" s="269"/>
      <c r="P17" s="269"/>
      <c r="Q17" s="270"/>
      <c r="R17" s="268" t="s">
        <v>122</v>
      </c>
      <c r="S17" s="269"/>
      <c r="T17" s="269"/>
      <c r="U17" s="269"/>
      <c r="V17" s="273" t="s">
        <v>117</v>
      </c>
      <c r="W17" s="273"/>
      <c r="X17" s="273"/>
      <c r="AB17" s="497"/>
      <c r="AC17" s="497"/>
      <c r="AD17" s="480" t="s">
        <v>137</v>
      </c>
      <c r="AE17" s="480"/>
      <c r="AF17" s="480"/>
      <c r="AG17" s="480"/>
      <c r="AH17" s="480"/>
      <c r="AI17" s="557">
        <f>(AI16-AL16)+480000000</f>
        <v>707096121</v>
      </c>
      <c r="AJ17" s="557"/>
      <c r="AK17" s="557"/>
      <c r="AL17" s="557">
        <v>417195243</v>
      </c>
      <c r="AM17" s="557"/>
      <c r="AN17" s="557"/>
      <c r="AO17" s="557"/>
      <c r="AP17" s="379">
        <f>AL17/AI17</f>
        <v>0.59001206570047071</v>
      </c>
      <c r="AQ17" s="379"/>
      <c r="AR17" s="379"/>
    </row>
    <row r="18" spans="2:44" ht="28.5" customHeight="1">
      <c r="B18" s="43" t="s">
        <v>195</v>
      </c>
      <c r="C18" s="259" t="s">
        <v>112</v>
      </c>
      <c r="D18" s="260"/>
      <c r="E18" s="261">
        <v>1</v>
      </c>
      <c r="F18" s="261"/>
      <c r="G18" s="276" t="s">
        <v>240</v>
      </c>
      <c r="H18" s="276"/>
      <c r="I18" s="276"/>
      <c r="J18" s="276"/>
      <c r="K18" s="276"/>
      <c r="L18" s="276"/>
      <c r="M18" s="333" t="s">
        <v>123</v>
      </c>
      <c r="N18" s="333"/>
      <c r="O18" s="333"/>
      <c r="P18" s="333"/>
      <c r="Q18" s="333"/>
      <c r="R18" s="334" t="s">
        <v>124</v>
      </c>
      <c r="S18" s="334"/>
      <c r="T18" s="334"/>
      <c r="U18" s="334"/>
      <c r="V18" s="335" t="s">
        <v>125</v>
      </c>
      <c r="W18" s="335"/>
      <c r="X18" s="335"/>
      <c r="AB18" s="497"/>
      <c r="AC18" s="497"/>
      <c r="AD18" s="480" t="s">
        <v>138</v>
      </c>
      <c r="AE18" s="480"/>
      <c r="AF18" s="480"/>
      <c r="AG18" s="480"/>
      <c r="AH18" s="480"/>
      <c r="AI18" s="557">
        <v>1605915038</v>
      </c>
      <c r="AJ18" s="557"/>
      <c r="AK18" s="557"/>
      <c r="AL18" s="649">
        <v>776040878</v>
      </c>
      <c r="AM18" s="650"/>
      <c r="AN18" s="650"/>
      <c r="AO18" s="651"/>
      <c r="AP18" s="379">
        <f t="shared" si="1"/>
        <v>0.48323906286255225</v>
      </c>
      <c r="AQ18" s="379"/>
      <c r="AR18" s="379"/>
    </row>
    <row r="19" spans="2:44" ht="25.15" customHeight="1">
      <c r="B19" s="268" t="s">
        <v>9</v>
      </c>
      <c r="C19" s="269"/>
      <c r="D19" s="269"/>
      <c r="E19" s="269"/>
      <c r="F19" s="269"/>
      <c r="G19" s="269"/>
      <c r="H19" s="269"/>
      <c r="I19" s="269"/>
      <c r="J19" s="269"/>
      <c r="K19" s="269"/>
      <c r="L19" s="270"/>
      <c r="M19" s="268" t="s">
        <v>10</v>
      </c>
      <c r="N19" s="269"/>
      <c r="O19" s="269"/>
      <c r="P19" s="269"/>
      <c r="Q19" s="269"/>
      <c r="R19" s="269"/>
      <c r="S19" s="269"/>
      <c r="T19" s="269"/>
      <c r="U19" s="269"/>
      <c r="V19" s="269"/>
      <c r="W19" s="269"/>
      <c r="X19" s="270"/>
      <c r="AB19" s="502">
        <v>2022</v>
      </c>
      <c r="AC19" s="502"/>
      <c r="AD19" s="503" t="s">
        <v>139</v>
      </c>
      <c r="AE19" s="503"/>
      <c r="AF19" s="503"/>
      <c r="AG19" s="503"/>
      <c r="AH19" s="503"/>
      <c r="AI19" s="561"/>
      <c r="AJ19" s="561"/>
      <c r="AK19" s="561"/>
      <c r="AL19" s="561"/>
      <c r="AM19" s="561"/>
      <c r="AN19" s="561"/>
      <c r="AO19" s="561"/>
      <c r="AP19" s="382" t="e">
        <f t="shared" si="1"/>
        <v>#DIV/0!</v>
      </c>
      <c r="AQ19" s="382"/>
      <c r="AR19" s="382">
        <f t="shared" ref="AR19" si="2">AI19-AL19-AL20-AL21-AL22</f>
        <v>0</v>
      </c>
    </row>
    <row r="20" spans="2:44" ht="45.4" customHeight="1">
      <c r="B20" s="259" t="s">
        <v>242</v>
      </c>
      <c r="C20" s="286"/>
      <c r="D20" s="286"/>
      <c r="E20" s="286"/>
      <c r="F20" s="286"/>
      <c r="G20" s="286"/>
      <c r="H20" s="286"/>
      <c r="I20" s="286"/>
      <c r="J20" s="286"/>
      <c r="K20" s="286"/>
      <c r="L20" s="260"/>
      <c r="M20" s="259"/>
      <c r="N20" s="286"/>
      <c r="O20" s="286"/>
      <c r="P20" s="286"/>
      <c r="Q20" s="286"/>
      <c r="R20" s="286"/>
      <c r="S20" s="286"/>
      <c r="T20" s="286"/>
      <c r="U20" s="286"/>
      <c r="V20" s="286"/>
      <c r="W20" s="286"/>
      <c r="X20" s="260"/>
      <c r="AA20" s="51"/>
      <c r="AB20" s="502"/>
      <c r="AC20" s="502"/>
      <c r="AD20" s="503" t="s">
        <v>140</v>
      </c>
      <c r="AE20" s="503"/>
      <c r="AF20" s="503"/>
      <c r="AG20" s="503"/>
      <c r="AH20" s="503"/>
      <c r="AI20" s="561"/>
      <c r="AJ20" s="561"/>
      <c r="AK20" s="561"/>
      <c r="AL20" s="561"/>
      <c r="AM20" s="561"/>
      <c r="AN20" s="561"/>
      <c r="AO20" s="561"/>
      <c r="AP20" s="382" t="e">
        <f t="shared" si="1"/>
        <v>#DIV/0!</v>
      </c>
      <c r="AQ20" s="382"/>
      <c r="AR20" s="382"/>
    </row>
    <row r="21" spans="2:44" ht="18.95" customHeight="1">
      <c r="B21" s="281" t="s">
        <v>11</v>
      </c>
      <c r="C21" s="282"/>
      <c r="D21" s="282"/>
      <c r="E21" s="282"/>
      <c r="F21" s="282"/>
      <c r="G21" s="282"/>
      <c r="H21" s="282"/>
      <c r="I21" s="282"/>
      <c r="J21" s="282"/>
      <c r="K21" s="282"/>
      <c r="L21" s="282"/>
      <c r="M21" s="282"/>
      <c r="N21" s="282"/>
      <c r="O21" s="282"/>
      <c r="P21" s="282"/>
      <c r="Q21" s="282"/>
      <c r="R21" s="282"/>
      <c r="S21" s="282"/>
      <c r="T21" s="282"/>
      <c r="U21" s="282"/>
      <c r="V21" s="282"/>
      <c r="W21" s="282"/>
      <c r="X21" s="283"/>
      <c r="AB21" s="502"/>
      <c r="AC21" s="502"/>
      <c r="AD21" s="503" t="s">
        <v>141</v>
      </c>
      <c r="AE21" s="503"/>
      <c r="AF21" s="503"/>
      <c r="AG21" s="503"/>
      <c r="AH21" s="503"/>
      <c r="AI21" s="561"/>
      <c r="AJ21" s="561"/>
      <c r="AK21" s="561"/>
      <c r="AL21" s="561"/>
      <c r="AM21" s="561"/>
      <c r="AN21" s="561"/>
      <c r="AO21" s="561"/>
      <c r="AP21" s="382" t="e">
        <f t="shared" si="1"/>
        <v>#DIV/0!</v>
      </c>
      <c r="AQ21" s="382"/>
      <c r="AR21" s="382"/>
    </row>
    <row r="22" spans="2:44" ht="18.95" customHeight="1">
      <c r="B22" s="284" t="s">
        <v>12</v>
      </c>
      <c r="C22" s="284"/>
      <c r="D22" s="72" t="s">
        <v>13</v>
      </c>
      <c r="E22" s="72" t="s">
        <v>14</v>
      </c>
      <c r="F22" s="72" t="s">
        <v>15</v>
      </c>
      <c r="G22" s="285" t="s">
        <v>16</v>
      </c>
      <c r="H22" s="285"/>
      <c r="I22" s="285"/>
      <c r="J22" s="72" t="s">
        <v>17</v>
      </c>
      <c r="K22" s="285" t="s">
        <v>18</v>
      </c>
      <c r="L22" s="285"/>
      <c r="M22" s="285"/>
      <c r="N22" s="72" t="s">
        <v>19</v>
      </c>
      <c r="O22" s="285" t="s">
        <v>20</v>
      </c>
      <c r="P22" s="285"/>
      <c r="Q22" s="285" t="s">
        <v>21</v>
      </c>
      <c r="R22" s="285"/>
      <c r="S22" s="285"/>
      <c r="T22" s="285" t="s">
        <v>22</v>
      </c>
      <c r="U22" s="285"/>
      <c r="V22" s="285" t="s">
        <v>23</v>
      </c>
      <c r="W22" s="285"/>
      <c r="X22" s="72" t="s">
        <v>24</v>
      </c>
      <c r="AB22" s="502"/>
      <c r="AC22" s="502"/>
      <c r="AD22" s="503" t="s">
        <v>142</v>
      </c>
      <c r="AE22" s="503"/>
      <c r="AF22" s="503"/>
      <c r="AG22" s="503"/>
      <c r="AH22" s="503"/>
      <c r="AI22" s="561"/>
      <c r="AJ22" s="561"/>
      <c r="AK22" s="561"/>
      <c r="AL22" s="561"/>
      <c r="AM22" s="561"/>
      <c r="AN22" s="561"/>
      <c r="AO22" s="561"/>
      <c r="AP22" s="382" t="e">
        <f t="shared" si="1"/>
        <v>#DIV/0!</v>
      </c>
      <c r="AQ22" s="382"/>
      <c r="AR22" s="382"/>
    </row>
    <row r="23" spans="2:44" ht="18.95" customHeight="1">
      <c r="B23" s="284" t="s">
        <v>25</v>
      </c>
      <c r="C23" s="284"/>
      <c r="D23" s="562">
        <f>AL15</f>
        <v>535748320</v>
      </c>
      <c r="E23" s="563"/>
      <c r="F23" s="564"/>
      <c r="G23" s="565">
        <f>AL16</f>
        <v>360903879</v>
      </c>
      <c r="H23" s="566"/>
      <c r="I23" s="566"/>
      <c r="J23" s="566"/>
      <c r="K23" s="566"/>
      <c r="L23" s="566"/>
      <c r="M23" s="567"/>
      <c r="N23" s="562">
        <f>AL17</f>
        <v>417195243</v>
      </c>
      <c r="O23" s="563"/>
      <c r="P23" s="563"/>
      <c r="Q23" s="563"/>
      <c r="R23" s="563"/>
      <c r="S23" s="564"/>
      <c r="T23" s="565">
        <f>AL18</f>
        <v>776040878</v>
      </c>
      <c r="U23" s="566"/>
      <c r="V23" s="566"/>
      <c r="W23" s="566"/>
      <c r="X23" s="567"/>
      <c r="Z23" s="52"/>
      <c r="AA23" s="52"/>
    </row>
    <row r="24" spans="2:44" ht="18.95" customHeight="1">
      <c r="B24" s="284" t="s">
        <v>26</v>
      </c>
      <c r="C24" s="284"/>
      <c r="D24" s="562">
        <f>AI15</f>
        <v>1123748320</v>
      </c>
      <c r="E24" s="563"/>
      <c r="F24" s="564"/>
      <c r="G24" s="565">
        <f>AI16</f>
        <v>588000000</v>
      </c>
      <c r="H24" s="566"/>
      <c r="I24" s="566"/>
      <c r="J24" s="566"/>
      <c r="K24" s="566"/>
      <c r="L24" s="566"/>
      <c r="M24" s="567"/>
      <c r="N24" s="562">
        <f>AI17</f>
        <v>707096121</v>
      </c>
      <c r="O24" s="563"/>
      <c r="P24" s="563"/>
      <c r="Q24" s="563"/>
      <c r="R24" s="563"/>
      <c r="S24" s="564"/>
      <c r="T24" s="565">
        <f>AI18</f>
        <v>1605915038</v>
      </c>
      <c r="U24" s="566"/>
      <c r="V24" s="566"/>
      <c r="W24" s="566"/>
      <c r="X24" s="567"/>
      <c r="Y24" s="53"/>
    </row>
    <row r="25" spans="2:44" ht="19.7" customHeight="1">
      <c r="B25" s="281" t="s">
        <v>47</v>
      </c>
      <c r="C25" s="282"/>
      <c r="D25" s="282"/>
      <c r="E25" s="282"/>
      <c r="F25" s="282"/>
      <c r="G25" s="282"/>
      <c r="H25" s="282"/>
      <c r="I25" s="282"/>
      <c r="J25" s="282"/>
      <c r="K25" s="282"/>
      <c r="L25" s="282"/>
      <c r="M25" s="282"/>
      <c r="N25" s="282"/>
      <c r="O25" s="282"/>
      <c r="P25" s="282"/>
      <c r="Q25" s="282"/>
      <c r="R25" s="282"/>
      <c r="S25" s="282"/>
      <c r="T25" s="282"/>
      <c r="U25" s="282"/>
      <c r="V25" s="282"/>
      <c r="W25" s="282"/>
      <c r="X25" s="283"/>
    </row>
    <row r="26" spans="2:44" ht="25.5">
      <c r="B26" s="72" t="s">
        <v>27</v>
      </c>
      <c r="C26" s="72" t="s">
        <v>28</v>
      </c>
      <c r="D26" s="72" t="s">
        <v>29</v>
      </c>
      <c r="E26" s="72" t="s">
        <v>30</v>
      </c>
      <c r="F26" s="27"/>
      <c r="G26" s="27"/>
      <c r="H26" s="299"/>
      <c r="I26" s="299"/>
      <c r="J26" s="299"/>
      <c r="K26" s="299"/>
      <c r="L26" s="299"/>
      <c r="M26" s="299"/>
      <c r="N26" s="299"/>
      <c r="O26" s="299"/>
      <c r="P26" s="299"/>
      <c r="Q26" s="299"/>
      <c r="R26" s="299"/>
      <c r="S26" s="301"/>
      <c r="T26" s="301"/>
      <c r="U26" s="301"/>
      <c r="V26" s="301"/>
      <c r="W26" s="301"/>
      <c r="X26" s="302"/>
    </row>
    <row r="27" spans="2:44" ht="17.649999999999999" customHeight="1">
      <c r="B27" s="74" t="s">
        <v>31</v>
      </c>
      <c r="C27" s="365">
        <f>IF(ISERROR($D$23/$D$24),0,$D$23/$D$24)</f>
        <v>0.47675116435324238</v>
      </c>
      <c r="D27" s="365">
        <f>$E$18</f>
        <v>1</v>
      </c>
      <c r="E27" s="73">
        <f>$O$14</f>
        <v>1</v>
      </c>
      <c r="F27" s="28"/>
      <c r="G27" s="28"/>
      <c r="H27" s="300"/>
      <c r="I27" s="300"/>
      <c r="J27" s="303"/>
      <c r="K27" s="303"/>
      <c r="L27" s="5"/>
      <c r="M27" s="5"/>
      <c r="N27" s="300"/>
      <c r="O27" s="300"/>
      <c r="P27" s="300"/>
      <c r="Q27" s="300"/>
      <c r="R27" s="300"/>
      <c r="S27" s="304"/>
      <c r="T27" s="304"/>
      <c r="U27" s="304"/>
      <c r="V27" s="304"/>
      <c r="W27" s="304"/>
      <c r="X27" s="305"/>
    </row>
    <row r="28" spans="2:44" ht="17.649999999999999" customHeight="1">
      <c r="B28" s="74" t="s">
        <v>32</v>
      </c>
      <c r="C28" s="366"/>
      <c r="D28" s="366"/>
      <c r="E28" s="73">
        <f t="shared" ref="E28:E37" si="3">$O$14</f>
        <v>1</v>
      </c>
      <c r="F28" s="28"/>
      <c r="G28" s="28"/>
      <c r="H28" s="303"/>
      <c r="I28" s="303"/>
      <c r="J28" s="303"/>
      <c r="K28" s="303"/>
      <c r="L28" s="6"/>
      <c r="M28" s="5"/>
      <c r="N28" s="303"/>
      <c r="O28" s="303"/>
      <c r="P28" s="303"/>
      <c r="Q28" s="303"/>
      <c r="R28" s="303"/>
      <c r="S28" s="304"/>
      <c r="T28" s="304"/>
      <c r="U28" s="304"/>
      <c r="V28" s="304"/>
      <c r="W28" s="304"/>
      <c r="X28" s="305"/>
    </row>
    <row r="29" spans="2:44" ht="17.649999999999999" customHeight="1">
      <c r="B29" s="74" t="s">
        <v>33</v>
      </c>
      <c r="C29" s="367"/>
      <c r="D29" s="367"/>
      <c r="E29" s="73">
        <f t="shared" si="3"/>
        <v>1</v>
      </c>
      <c r="F29" s="28"/>
      <c r="G29" s="28"/>
      <c r="H29" s="303"/>
      <c r="I29" s="303"/>
      <c r="J29" s="303"/>
      <c r="K29" s="303"/>
      <c r="L29" s="6"/>
      <c r="M29" s="5"/>
      <c r="N29" s="303"/>
      <c r="O29" s="303"/>
      <c r="P29" s="303"/>
      <c r="Q29" s="303"/>
      <c r="R29" s="303"/>
      <c r="S29" s="304"/>
      <c r="T29" s="304"/>
      <c r="U29" s="304"/>
      <c r="V29" s="304"/>
      <c r="W29" s="304"/>
      <c r="X29" s="305"/>
    </row>
    <row r="30" spans="2:44" ht="17.649999999999999" customHeight="1">
      <c r="B30" s="74" t="s">
        <v>34</v>
      </c>
      <c r="C30" s="365">
        <f>IF(ISERROR($G$23/$G$24),0,$G$23/$G$24)</f>
        <v>0.61378210714285719</v>
      </c>
      <c r="D30" s="365">
        <f t="shared" ref="D30:D36" si="4">$E$18</f>
        <v>1</v>
      </c>
      <c r="E30" s="73">
        <f t="shared" si="3"/>
        <v>1</v>
      </c>
      <c r="F30" s="28"/>
      <c r="G30" s="28"/>
      <c r="H30" s="303"/>
      <c r="I30" s="303"/>
      <c r="J30" s="303"/>
      <c r="K30" s="303"/>
      <c r="L30" s="6"/>
      <c r="M30" s="5"/>
      <c r="N30" s="303"/>
      <c r="O30" s="303"/>
      <c r="P30" s="303"/>
      <c r="Q30" s="303"/>
      <c r="R30" s="303"/>
      <c r="S30" s="304"/>
      <c r="T30" s="304"/>
      <c r="U30" s="304"/>
      <c r="V30" s="304"/>
      <c r="W30" s="304"/>
      <c r="X30" s="305"/>
    </row>
    <row r="31" spans="2:44" ht="17.649999999999999" customHeight="1">
      <c r="B31" s="74" t="s">
        <v>35</v>
      </c>
      <c r="C31" s="366"/>
      <c r="D31" s="366"/>
      <c r="E31" s="73">
        <f t="shared" si="3"/>
        <v>1</v>
      </c>
      <c r="F31" s="28"/>
      <c r="G31" s="28"/>
      <c r="H31" s="303"/>
      <c r="I31" s="303"/>
      <c r="J31" s="303"/>
      <c r="K31" s="303"/>
      <c r="L31" s="6"/>
      <c r="M31" s="5"/>
      <c r="N31" s="303"/>
      <c r="O31" s="303"/>
      <c r="P31" s="303"/>
      <c r="Q31" s="303"/>
      <c r="R31" s="303"/>
      <c r="S31" s="304"/>
      <c r="T31" s="304"/>
      <c r="U31" s="304"/>
      <c r="V31" s="304"/>
      <c r="W31" s="304"/>
      <c r="X31" s="305"/>
    </row>
    <row r="32" spans="2:44" ht="17.649999999999999" customHeight="1">
      <c r="B32" s="74" t="s">
        <v>36</v>
      </c>
      <c r="C32" s="367"/>
      <c r="D32" s="367"/>
      <c r="E32" s="73">
        <f t="shared" si="3"/>
        <v>1</v>
      </c>
      <c r="F32" s="28"/>
      <c r="G32" s="28"/>
      <c r="H32" s="303"/>
      <c r="I32" s="303"/>
      <c r="J32" s="303"/>
      <c r="K32" s="303"/>
      <c r="L32" s="6"/>
      <c r="M32" s="5"/>
      <c r="N32" s="303"/>
      <c r="O32" s="303"/>
      <c r="P32" s="303"/>
      <c r="Q32" s="303"/>
      <c r="R32" s="303"/>
      <c r="S32" s="304"/>
      <c r="T32" s="304"/>
      <c r="U32" s="304"/>
      <c r="V32" s="304"/>
      <c r="W32" s="304"/>
      <c r="X32" s="305"/>
    </row>
    <row r="33" spans="2:27" ht="17.649999999999999" customHeight="1">
      <c r="B33" s="74" t="s">
        <v>37</v>
      </c>
      <c r="C33" s="365">
        <f>IF(ISERROR($N$23/$N$24),0,$N$23/$N$24)</f>
        <v>0.59001206570047071</v>
      </c>
      <c r="D33" s="365">
        <f t="shared" si="4"/>
        <v>1</v>
      </c>
      <c r="E33" s="73">
        <f t="shared" si="3"/>
        <v>1</v>
      </c>
      <c r="F33" s="28"/>
      <c r="G33" s="28"/>
      <c r="H33" s="303"/>
      <c r="I33" s="303"/>
      <c r="J33" s="303"/>
      <c r="K33" s="303"/>
      <c r="L33" s="6"/>
      <c r="M33" s="5"/>
      <c r="N33" s="303"/>
      <c r="O33" s="303"/>
      <c r="P33" s="303"/>
      <c r="Q33" s="303"/>
      <c r="R33" s="303"/>
      <c r="S33" s="304"/>
      <c r="T33" s="304"/>
      <c r="U33" s="304"/>
      <c r="V33" s="304"/>
      <c r="W33" s="304"/>
      <c r="X33" s="305"/>
    </row>
    <row r="34" spans="2:27" ht="17.649999999999999" customHeight="1">
      <c r="B34" s="74" t="s">
        <v>38</v>
      </c>
      <c r="C34" s="366"/>
      <c r="D34" s="366"/>
      <c r="E34" s="73">
        <f t="shared" si="3"/>
        <v>1</v>
      </c>
      <c r="F34" s="28"/>
      <c r="G34" s="28"/>
      <c r="H34" s="303"/>
      <c r="I34" s="303"/>
      <c r="J34" s="303"/>
      <c r="K34" s="303"/>
      <c r="L34" s="6"/>
      <c r="M34" s="5"/>
      <c r="N34" s="303"/>
      <c r="O34" s="303"/>
      <c r="P34" s="303"/>
      <c r="Q34" s="303"/>
      <c r="R34" s="303"/>
      <c r="S34" s="304"/>
      <c r="T34" s="304"/>
      <c r="U34" s="304"/>
      <c r="V34" s="304"/>
      <c r="W34" s="304"/>
      <c r="X34" s="305"/>
    </row>
    <row r="35" spans="2:27" ht="17.649999999999999" customHeight="1">
      <c r="B35" s="74" t="s">
        <v>39</v>
      </c>
      <c r="C35" s="367"/>
      <c r="D35" s="367"/>
      <c r="E35" s="73">
        <f t="shared" si="3"/>
        <v>1</v>
      </c>
      <c r="F35" s="28"/>
      <c r="G35" s="28"/>
      <c r="H35" s="303"/>
      <c r="I35" s="303"/>
      <c r="J35" s="303"/>
      <c r="K35" s="303"/>
      <c r="L35" s="6"/>
      <c r="M35" s="5"/>
      <c r="N35" s="303"/>
      <c r="O35" s="303"/>
      <c r="P35" s="303"/>
      <c r="Q35" s="303"/>
      <c r="R35" s="303"/>
      <c r="S35" s="304"/>
      <c r="T35" s="304"/>
      <c r="U35" s="304"/>
      <c r="V35" s="304"/>
      <c r="W35" s="304"/>
      <c r="X35" s="305"/>
    </row>
    <row r="36" spans="2:27" ht="17.649999999999999" customHeight="1">
      <c r="B36" s="74" t="s">
        <v>40</v>
      </c>
      <c r="C36" s="365">
        <f>IF(ISERROR($T$23/$T$24),0,$T$23/$T$24)</f>
        <v>0.48323906286255225</v>
      </c>
      <c r="D36" s="365">
        <f t="shared" si="4"/>
        <v>1</v>
      </c>
      <c r="E36" s="73">
        <f t="shared" si="3"/>
        <v>1</v>
      </c>
      <c r="F36" s="28"/>
      <c r="G36" s="28"/>
      <c r="H36" s="303"/>
      <c r="I36" s="303"/>
      <c r="J36" s="303"/>
      <c r="K36" s="303"/>
      <c r="L36" s="6"/>
      <c r="M36" s="5"/>
      <c r="N36" s="303"/>
      <c r="O36" s="303"/>
      <c r="P36" s="303"/>
      <c r="Q36" s="303"/>
      <c r="R36" s="303"/>
      <c r="S36" s="304"/>
      <c r="T36" s="304"/>
      <c r="U36" s="304"/>
      <c r="V36" s="304"/>
      <c r="W36" s="304"/>
      <c r="X36" s="305"/>
    </row>
    <row r="37" spans="2:27" ht="17.649999999999999" customHeight="1">
      <c r="B37" s="74" t="s">
        <v>41</v>
      </c>
      <c r="C37" s="366"/>
      <c r="D37" s="366"/>
      <c r="E37" s="73">
        <f t="shared" si="3"/>
        <v>1</v>
      </c>
      <c r="F37" s="28"/>
      <c r="G37" s="28"/>
      <c r="H37" s="303"/>
      <c r="I37" s="303"/>
      <c r="J37" s="303"/>
      <c r="K37" s="303"/>
      <c r="L37" s="6"/>
      <c r="M37" s="5"/>
      <c r="N37" s="303"/>
      <c r="O37" s="303"/>
      <c r="P37" s="303"/>
      <c r="Q37" s="303"/>
      <c r="R37" s="303"/>
      <c r="S37" s="304"/>
      <c r="T37" s="304"/>
      <c r="U37" s="304"/>
      <c r="V37" s="304"/>
      <c r="W37" s="304"/>
      <c r="X37" s="305"/>
    </row>
    <row r="38" spans="2:27" ht="17.649999999999999" customHeight="1">
      <c r="B38" s="74" t="s">
        <v>42</v>
      </c>
      <c r="C38" s="367"/>
      <c r="D38" s="367"/>
      <c r="E38" s="73">
        <v>0</v>
      </c>
      <c r="F38" s="29"/>
      <c r="G38" s="29"/>
      <c r="H38" s="308"/>
      <c r="I38" s="308"/>
      <c r="J38" s="308"/>
      <c r="K38" s="308"/>
      <c r="L38" s="7"/>
      <c r="M38" s="8"/>
      <c r="N38" s="308"/>
      <c r="O38" s="308"/>
      <c r="P38" s="308"/>
      <c r="Q38" s="308"/>
      <c r="R38" s="308"/>
      <c r="S38" s="306"/>
      <c r="T38" s="306"/>
      <c r="U38" s="306"/>
      <c r="V38" s="306"/>
      <c r="W38" s="306"/>
      <c r="X38" s="307"/>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311" t="s">
        <v>50</v>
      </c>
      <c r="C40" s="312"/>
      <c r="D40" s="312"/>
      <c r="E40" s="312"/>
      <c r="F40" s="312"/>
      <c r="G40" s="312"/>
      <c r="H40" s="312"/>
      <c r="I40" s="312"/>
      <c r="J40" s="312"/>
      <c r="K40" s="312"/>
      <c r="L40" s="312"/>
      <c r="M40" s="312"/>
      <c r="N40" s="312"/>
      <c r="O40" s="312"/>
      <c r="P40" s="312"/>
      <c r="Q40" s="312"/>
      <c r="R40" s="312"/>
      <c r="S40" s="312"/>
      <c r="T40" s="312"/>
      <c r="U40" s="312"/>
      <c r="V40" s="312"/>
      <c r="W40" s="312"/>
      <c r="X40" s="313"/>
    </row>
    <row r="41" spans="2:27" ht="33" customHeight="1">
      <c r="B41" s="309"/>
      <c r="C41" s="309"/>
      <c r="D41" s="309"/>
      <c r="E41" s="309"/>
      <c r="F41" s="309"/>
      <c r="G41" s="309"/>
      <c r="H41" s="309"/>
      <c r="I41" s="309"/>
      <c r="J41" s="309"/>
      <c r="K41" s="309"/>
      <c r="L41" s="309"/>
      <c r="M41" s="309"/>
      <c r="N41" s="309"/>
      <c r="O41" s="309"/>
      <c r="P41" s="309"/>
      <c r="Q41" s="309"/>
      <c r="R41" s="309"/>
      <c r="S41" s="309"/>
      <c r="T41" s="309"/>
      <c r="U41" s="309"/>
      <c r="V41" s="309"/>
      <c r="W41" s="309"/>
      <c r="X41" s="309"/>
      <c r="Y41" s="54"/>
      <c r="Z41" s="55"/>
      <c r="AA41" s="55"/>
    </row>
    <row r="42" spans="2:27" ht="10.5" customHeight="1">
      <c r="B42" s="310"/>
      <c r="C42" s="299"/>
      <c r="D42" s="299"/>
      <c r="E42" s="299"/>
      <c r="F42" s="299"/>
      <c r="G42" s="299"/>
      <c r="H42" s="299"/>
      <c r="I42" s="299"/>
      <c r="J42" s="299"/>
      <c r="K42" s="299"/>
      <c r="L42" s="299"/>
      <c r="M42" s="299"/>
      <c r="N42" s="299"/>
      <c r="O42" s="299"/>
      <c r="P42" s="299"/>
      <c r="Q42" s="299"/>
      <c r="R42" s="299"/>
      <c r="S42" s="299"/>
      <c r="T42" s="299"/>
      <c r="U42" s="299"/>
      <c r="V42" s="299"/>
      <c r="W42" s="299"/>
      <c r="X42" s="302"/>
      <c r="Y42" s="56"/>
      <c r="Z42" s="57"/>
      <c r="AA42" s="58"/>
    </row>
    <row r="43" spans="2:27" ht="18" customHeight="1">
      <c r="B43" s="323" t="s">
        <v>43</v>
      </c>
      <c r="C43" s="324"/>
      <c r="D43" s="324"/>
      <c r="E43" s="324"/>
      <c r="F43" s="324"/>
      <c r="G43" s="324"/>
      <c r="H43" s="324"/>
      <c r="I43" s="324"/>
      <c r="J43" s="324"/>
      <c r="K43" s="324"/>
      <c r="L43" s="324"/>
      <c r="M43" s="324"/>
      <c r="N43" s="324"/>
      <c r="O43" s="324"/>
      <c r="P43" s="324"/>
      <c r="Q43" s="324"/>
      <c r="R43" s="324"/>
      <c r="S43" s="324"/>
      <c r="T43" s="324"/>
      <c r="U43" s="324"/>
      <c r="V43" s="324"/>
      <c r="W43" s="324"/>
      <c r="X43" s="325"/>
      <c r="Y43" s="56"/>
      <c r="Z43" s="57"/>
      <c r="AA43" s="58"/>
    </row>
    <row r="44" spans="2:27" ht="32.25" customHeight="1">
      <c r="B44" s="326"/>
      <c r="C44" s="327"/>
      <c r="D44" s="327"/>
      <c r="E44" s="327"/>
      <c r="F44" s="327"/>
      <c r="G44" s="327"/>
      <c r="H44" s="327"/>
      <c r="I44" s="327"/>
      <c r="J44" s="327"/>
      <c r="K44" s="327"/>
      <c r="L44" s="327"/>
      <c r="M44" s="327"/>
      <c r="N44" s="327"/>
      <c r="O44" s="327"/>
      <c r="P44" s="327"/>
      <c r="Q44" s="327"/>
      <c r="R44" s="327"/>
      <c r="S44" s="327"/>
      <c r="T44" s="327"/>
      <c r="U44" s="327"/>
      <c r="V44" s="327"/>
      <c r="W44" s="327"/>
      <c r="X44" s="328"/>
      <c r="Y44" s="56"/>
      <c r="Z44" s="57"/>
      <c r="AA44" s="58"/>
    </row>
    <row r="45" spans="2:27" ht="8.4499999999999993" customHeight="1">
      <c r="B45" s="30"/>
      <c r="C45" s="27"/>
      <c r="D45" s="27"/>
      <c r="E45" s="27"/>
      <c r="F45" s="27"/>
      <c r="G45" s="299"/>
      <c r="H45" s="299"/>
      <c r="I45" s="299"/>
      <c r="J45" s="299"/>
      <c r="K45" s="299"/>
      <c r="L45" s="299"/>
      <c r="M45" s="27"/>
      <c r="N45" s="27"/>
      <c r="O45" s="27"/>
      <c r="P45" s="27"/>
      <c r="Q45" s="27"/>
      <c r="R45" s="27"/>
      <c r="S45" s="27"/>
      <c r="T45" s="27"/>
      <c r="U45" s="27"/>
      <c r="V45" s="27"/>
      <c r="W45" s="27"/>
      <c r="X45" s="31"/>
      <c r="Y45" s="56"/>
      <c r="Z45" s="57"/>
      <c r="AA45" s="58"/>
    </row>
    <row r="46" spans="2:27" ht="12.75">
      <c r="B46" s="314" t="s">
        <v>44</v>
      </c>
      <c r="C46" s="315"/>
      <c r="D46" s="315"/>
      <c r="E46" s="315"/>
      <c r="F46" s="315"/>
      <c r="G46" s="315"/>
      <c r="H46" s="315"/>
      <c r="I46" s="28"/>
      <c r="J46" s="13" t="s">
        <v>45</v>
      </c>
      <c r="K46" s="28"/>
      <c r="L46" s="316"/>
      <c r="M46" s="317"/>
      <c r="N46" s="28"/>
      <c r="O46" s="5" t="s">
        <v>46</v>
      </c>
      <c r="P46" s="28"/>
      <c r="Q46" s="259"/>
      <c r="R46" s="260"/>
      <c r="S46" s="28"/>
      <c r="T46" s="28"/>
      <c r="U46" s="28"/>
      <c r="V46" s="28"/>
      <c r="W46" s="28"/>
      <c r="X46" s="33"/>
      <c r="Y46" s="56"/>
      <c r="Z46" s="57"/>
      <c r="AA46" s="58"/>
    </row>
    <row r="47" spans="2:27" ht="8.4499999999999993" customHeight="1">
      <c r="B47" s="34"/>
      <c r="C47" s="28"/>
      <c r="D47" s="28"/>
      <c r="E47" s="28"/>
      <c r="F47" s="28"/>
      <c r="G47" s="28"/>
      <c r="H47" s="28"/>
      <c r="I47" s="318"/>
      <c r="J47" s="318"/>
      <c r="K47" s="318"/>
      <c r="L47" s="318"/>
      <c r="M47" s="318"/>
      <c r="N47" s="318"/>
      <c r="O47" s="318"/>
      <c r="P47" s="318"/>
      <c r="Q47" s="318"/>
      <c r="R47" s="318"/>
      <c r="S47" s="318"/>
      <c r="T47" s="318"/>
      <c r="U47" s="318"/>
      <c r="V47" s="318"/>
      <c r="W47" s="318"/>
      <c r="X47" s="319"/>
      <c r="Y47" s="56"/>
      <c r="Z47" s="57"/>
      <c r="AA47" s="58"/>
    </row>
    <row r="48" spans="2:27" ht="35.25" customHeight="1">
      <c r="B48" s="320" t="s">
        <v>57</v>
      </c>
      <c r="C48" s="321"/>
      <c r="D48" s="321"/>
      <c r="E48" s="321"/>
      <c r="F48" s="321"/>
      <c r="G48" s="321"/>
      <c r="H48" s="321"/>
      <c r="I48" s="321"/>
      <c r="J48" s="321"/>
      <c r="K48" s="321"/>
      <c r="L48" s="321"/>
      <c r="M48" s="321"/>
      <c r="N48" s="321"/>
      <c r="O48" s="321"/>
      <c r="P48" s="321"/>
      <c r="Q48" s="321"/>
      <c r="R48" s="321"/>
      <c r="S48" s="321"/>
      <c r="T48" s="321"/>
      <c r="U48" s="321"/>
      <c r="V48" s="321"/>
      <c r="W48" s="321"/>
      <c r="X48" s="322"/>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303"/>
      <c r="H50" s="303"/>
      <c r="I50" s="303"/>
      <c r="J50" s="303"/>
      <c r="K50" s="303"/>
      <c r="L50" s="303"/>
      <c r="M50" s="303"/>
      <c r="N50" s="303"/>
      <c r="O50" s="303"/>
      <c r="P50" s="303"/>
      <c r="Q50" s="303"/>
      <c r="R50" s="303"/>
      <c r="S50" s="303"/>
      <c r="T50" s="303"/>
      <c r="U50" s="303"/>
      <c r="V50" s="303"/>
      <c r="W50" s="303"/>
      <c r="X50" s="303"/>
      <c r="Y50" s="56"/>
      <c r="Z50" s="57"/>
      <c r="AA50" s="58"/>
    </row>
  </sheetData>
  <sheetProtection selectLockedCells="1" selectUnlockedCells="1"/>
  <mergeCells count="221">
    <mergeCell ref="AR7:AR10"/>
    <mergeCell ref="AR11:AR14"/>
    <mergeCell ref="AR15:AR18"/>
    <mergeCell ref="AR19:AR22"/>
    <mergeCell ref="B46:H46"/>
    <mergeCell ref="L46:M46"/>
    <mergeCell ref="Q46:R46"/>
    <mergeCell ref="I47:X47"/>
    <mergeCell ref="B48:X48"/>
    <mergeCell ref="H36:I36"/>
    <mergeCell ref="J36:K36"/>
    <mergeCell ref="N36:O36"/>
    <mergeCell ref="P36:R36"/>
    <mergeCell ref="H37:I37"/>
    <mergeCell ref="J37:K37"/>
    <mergeCell ref="N37:O37"/>
    <mergeCell ref="P37:R37"/>
    <mergeCell ref="H34:I34"/>
    <mergeCell ref="J34:K34"/>
    <mergeCell ref="N34:O34"/>
    <mergeCell ref="P34:R34"/>
    <mergeCell ref="H35:I35"/>
    <mergeCell ref="J35:K35"/>
    <mergeCell ref="N35:O35"/>
    <mergeCell ref="H32:I32"/>
    <mergeCell ref="J32:K32"/>
    <mergeCell ref="N32:O32"/>
    <mergeCell ref="P32:R32"/>
    <mergeCell ref="H33:I33"/>
    <mergeCell ref="J33:K33"/>
    <mergeCell ref="N33:O33"/>
    <mergeCell ref="P33:R33"/>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C36:C38"/>
    <mergeCell ref="D36:D38"/>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P35:R35"/>
    <mergeCell ref="D23:F23"/>
    <mergeCell ref="G23:M23"/>
    <mergeCell ref="N23:S23"/>
    <mergeCell ref="T23:X23"/>
    <mergeCell ref="D24:F24"/>
    <mergeCell ref="G24:M24"/>
    <mergeCell ref="N24:S24"/>
    <mergeCell ref="T24:X24"/>
    <mergeCell ref="B25:X25"/>
    <mergeCell ref="AI22:AK22"/>
    <mergeCell ref="AL22:AO22"/>
    <mergeCell ref="AP22:AQ22"/>
    <mergeCell ref="B21:X21"/>
    <mergeCell ref="AD21:AH21"/>
    <mergeCell ref="AI21:AK21"/>
    <mergeCell ref="AL21:AO21"/>
    <mergeCell ref="AP21:AQ21"/>
    <mergeCell ref="B22:C22"/>
    <mergeCell ref="G22:I22"/>
    <mergeCell ref="K22:M22"/>
    <mergeCell ref="O22:P22"/>
    <mergeCell ref="Q22:S22"/>
    <mergeCell ref="AL16:AO16"/>
    <mergeCell ref="AP19:AQ19"/>
    <mergeCell ref="B20:L20"/>
    <mergeCell ref="M20:X20"/>
    <mergeCell ref="AD20:AH20"/>
    <mergeCell ref="AI20:AK20"/>
    <mergeCell ref="AL20:AO20"/>
    <mergeCell ref="AP20:AQ20"/>
    <mergeCell ref="AD18:AH18"/>
    <mergeCell ref="AI18:AK18"/>
    <mergeCell ref="AL18:AO18"/>
    <mergeCell ref="AP18:AQ18"/>
    <mergeCell ref="B19:L19"/>
    <mergeCell ref="M19:X19"/>
    <mergeCell ref="AB19:AC22"/>
    <mergeCell ref="AD19:AH19"/>
    <mergeCell ref="AI19:AK19"/>
    <mergeCell ref="AL19:AO19"/>
    <mergeCell ref="C18:D18"/>
    <mergeCell ref="E18:F18"/>
    <mergeCell ref="G18:L18"/>
    <mergeCell ref="M18:Q18"/>
    <mergeCell ref="R18:U18"/>
    <mergeCell ref="V18:X18"/>
    <mergeCell ref="AI14:AK14"/>
    <mergeCell ref="AL14:AO14"/>
    <mergeCell ref="AP14:AQ14"/>
    <mergeCell ref="B15:X15"/>
    <mergeCell ref="AB15:AC18"/>
    <mergeCell ref="AD15:AH15"/>
    <mergeCell ref="AI15:AK15"/>
    <mergeCell ref="AL15:AO15"/>
    <mergeCell ref="AP15:AQ15"/>
    <mergeCell ref="B16:B17"/>
    <mergeCell ref="C16:D17"/>
    <mergeCell ref="AP16:AQ16"/>
    <mergeCell ref="M17:Q17"/>
    <mergeCell ref="R17:U17"/>
    <mergeCell ref="V17:X17"/>
    <mergeCell ref="AD17:AH17"/>
    <mergeCell ref="AI17:AK17"/>
    <mergeCell ref="AL17:AO17"/>
    <mergeCell ref="AP17:AQ17"/>
    <mergeCell ref="E16:F17"/>
    <mergeCell ref="G16:L17"/>
    <mergeCell ref="M16:X16"/>
    <mergeCell ref="AD16:AH16"/>
    <mergeCell ref="AI16:AK16"/>
    <mergeCell ref="AI11:AK11"/>
    <mergeCell ref="AL11:AO11"/>
    <mergeCell ref="AP11:AQ11"/>
    <mergeCell ref="B12:F13"/>
    <mergeCell ref="G12:J13"/>
    <mergeCell ref="K12:N13"/>
    <mergeCell ref="O12:X12"/>
    <mergeCell ref="AD12:AH12"/>
    <mergeCell ref="AI12:AK12"/>
    <mergeCell ref="AL12:AO12"/>
    <mergeCell ref="AP12:AQ12"/>
    <mergeCell ref="O13:R13"/>
    <mergeCell ref="S13:U13"/>
    <mergeCell ref="V13:X13"/>
    <mergeCell ref="AD13:AH13"/>
    <mergeCell ref="AI13:AK13"/>
    <mergeCell ref="AL13:AO13"/>
    <mergeCell ref="AP13:AQ13"/>
    <mergeCell ref="AP7:AQ7"/>
    <mergeCell ref="AD8:AH8"/>
    <mergeCell ref="AI8:AK8"/>
    <mergeCell ref="AL8:AO8"/>
    <mergeCell ref="AP8:AQ8"/>
    <mergeCell ref="B9:X9"/>
    <mergeCell ref="AD9:AH9"/>
    <mergeCell ref="AI9:AK9"/>
    <mergeCell ref="AL9:AO9"/>
    <mergeCell ref="AP9:AQ9"/>
    <mergeCell ref="B7:F8"/>
    <mergeCell ref="G7:X8"/>
    <mergeCell ref="AB7:AC10"/>
    <mergeCell ref="AD7:AH7"/>
    <mergeCell ref="AI7:AK7"/>
    <mergeCell ref="AL7:AO7"/>
    <mergeCell ref="B10:X10"/>
    <mergeCell ref="AD10:AH10"/>
    <mergeCell ref="AI10:AK10"/>
    <mergeCell ref="AL10:AO10"/>
    <mergeCell ref="AP10:AQ10"/>
    <mergeCell ref="AI5:AK6"/>
    <mergeCell ref="AL5:AO6"/>
    <mergeCell ref="AP5:AQ6"/>
    <mergeCell ref="B6:X6"/>
    <mergeCell ref="B1:T1"/>
    <mergeCell ref="U1:X4"/>
    <mergeCell ref="B2:T4"/>
    <mergeCell ref="C5:D5"/>
    <mergeCell ref="E5:G5"/>
    <mergeCell ref="H5:J5"/>
    <mergeCell ref="K5:N5"/>
    <mergeCell ref="O5:R5"/>
    <mergeCell ref="S5:V5"/>
    <mergeCell ref="AB3:AR4"/>
    <mergeCell ref="AR5:AR6"/>
    <mergeCell ref="AB1:AR1"/>
    <mergeCell ref="C27:C29"/>
    <mergeCell ref="D27:D29"/>
    <mergeCell ref="C30:C32"/>
    <mergeCell ref="D30:D32"/>
    <mergeCell ref="C33:C35"/>
    <mergeCell ref="D33:D35"/>
    <mergeCell ref="W5:X5"/>
    <mergeCell ref="AB5:AC6"/>
    <mergeCell ref="AD5:AH6"/>
    <mergeCell ref="B11:X11"/>
    <mergeCell ref="AB11:AC14"/>
    <mergeCell ref="AD11:AH11"/>
    <mergeCell ref="B14:F14"/>
    <mergeCell ref="G14:J14"/>
    <mergeCell ref="K14:N14"/>
    <mergeCell ref="O14:R14"/>
    <mergeCell ref="S14:U14"/>
    <mergeCell ref="V14:X14"/>
    <mergeCell ref="AD14:AH14"/>
    <mergeCell ref="T22:U22"/>
    <mergeCell ref="V22:W22"/>
    <mergeCell ref="AD22:AH22"/>
    <mergeCell ref="B24:C24"/>
    <mergeCell ref="B23:C23"/>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Hoja1!$A$3:$A$24</xm:f>
          </x14:formula1>
          <xm:sqref>G7:X8</xm:sqref>
        </x14:dataValidation>
        <x14:dataValidation type="list" allowBlank="1" showInputMessage="1" showErrorMessage="1">
          <x14:formula1>
            <xm:f>Hoja1!$F$3:$F$8</xm:f>
          </x14:formula1>
          <xm:sqref>C18:D18</xm:sqref>
        </x14:dataValidation>
        <x14:dataValidation type="list" allowBlank="1" showInputMessage="1" showErrorMessage="1">
          <x14:formula1>
            <xm:f>Hoja1!$D$3:$D$13</xm:f>
          </x14:formula1>
          <xm:sqref>G14:J14</xm:sqref>
        </x14:dataValidation>
      </x14:dataValidations>
    </ext>
  </extLst>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36">
    <tabColor rgb="FFFFFF00"/>
    <pageSetUpPr fitToPage="1"/>
  </sheetPr>
  <dimension ref="B1:AR50"/>
  <sheetViews>
    <sheetView topLeftCell="A3" zoomScale="80" zoomScaleNormal="80" zoomScaleSheetLayoutView="100" workbookViewId="0">
      <selection activeCell="H5" sqref="H5:J5"/>
    </sheetView>
  </sheetViews>
  <sheetFormatPr baseColWidth="10" defaultColWidth="4.625" defaultRowHeight="13.5" customHeight="1"/>
  <cols>
    <col min="1" max="1" width="1" style="104" customWidth="1"/>
    <col min="2" max="2" width="9.875" style="104" customWidth="1"/>
    <col min="3" max="3" width="8.5" style="104" customWidth="1"/>
    <col min="4" max="4" width="8.25" style="104" customWidth="1"/>
    <col min="5" max="5" width="8.125" style="104" customWidth="1"/>
    <col min="6" max="6" width="6.625" style="104" customWidth="1"/>
    <col min="7" max="7" width="3.5" style="104" customWidth="1"/>
    <col min="8" max="8" width="2.375" style="104" customWidth="1"/>
    <col min="9" max="9" width="2" style="104" customWidth="1"/>
    <col min="10" max="10" width="7.25" style="104" customWidth="1"/>
    <col min="11" max="11" width="1.75" style="104" customWidth="1"/>
    <col min="12" max="12" width="2.125" style="104" customWidth="1"/>
    <col min="13" max="13" width="2.375" style="104" customWidth="1"/>
    <col min="14" max="14" width="6.125" style="104" customWidth="1"/>
    <col min="15" max="15" width="4.5" style="104" customWidth="1"/>
    <col min="16" max="16" width="2" style="104" customWidth="1"/>
    <col min="17" max="17" width="1.5" style="104" customWidth="1"/>
    <col min="18" max="18" width="3.75" style="104" customWidth="1"/>
    <col min="19" max="19" width="5.375" style="104" customWidth="1"/>
    <col min="20" max="20" width="3.875" style="104" customWidth="1"/>
    <col min="21" max="21" width="4.375" style="104" customWidth="1"/>
    <col min="22" max="22" width="5.875" style="104" customWidth="1"/>
    <col min="23" max="23" width="5.75" style="104" customWidth="1"/>
    <col min="24" max="24" width="6.25" style="104" customWidth="1"/>
    <col min="25" max="25" width="1.375" style="75" customWidth="1"/>
    <col min="26" max="26" width="3.25" style="76" customWidth="1"/>
    <col min="27" max="27" width="3.75" style="76" customWidth="1"/>
    <col min="28" max="43" width="4.625" style="76"/>
    <col min="44" max="44" width="8.25" style="104" customWidth="1"/>
    <col min="45" max="16384" width="4.625" style="104"/>
  </cols>
  <sheetData>
    <row r="1" spans="2:44" ht="20.25" customHeight="1">
      <c r="B1" s="459" t="s">
        <v>72</v>
      </c>
      <c r="C1" s="460"/>
      <c r="D1" s="460"/>
      <c r="E1" s="460"/>
      <c r="F1" s="460"/>
      <c r="G1" s="460"/>
      <c r="H1" s="460"/>
      <c r="I1" s="460"/>
      <c r="J1" s="460"/>
      <c r="K1" s="460"/>
      <c r="L1" s="460"/>
      <c r="M1" s="460"/>
      <c r="N1" s="460"/>
      <c r="O1" s="460"/>
      <c r="P1" s="460"/>
      <c r="Q1" s="460"/>
      <c r="R1" s="460"/>
      <c r="S1" s="460"/>
      <c r="T1" s="461"/>
      <c r="U1" s="462"/>
      <c r="V1" s="463"/>
      <c r="W1" s="463"/>
      <c r="X1" s="464"/>
      <c r="AB1" s="383" t="s">
        <v>374</v>
      </c>
      <c r="AC1" s="383"/>
      <c r="AD1" s="383"/>
      <c r="AE1" s="383"/>
      <c r="AF1" s="383"/>
      <c r="AG1" s="383"/>
      <c r="AH1" s="383"/>
      <c r="AI1" s="383"/>
      <c r="AJ1" s="383"/>
      <c r="AK1" s="383"/>
      <c r="AL1" s="383"/>
      <c r="AM1" s="383"/>
      <c r="AN1" s="383"/>
      <c r="AO1" s="383"/>
      <c r="AP1" s="383"/>
      <c r="AQ1" s="383"/>
      <c r="AR1" s="383"/>
    </row>
    <row r="2" spans="2:44" ht="13.5" customHeight="1">
      <c r="B2" s="471" t="s">
        <v>75</v>
      </c>
      <c r="C2" s="472"/>
      <c r="D2" s="472"/>
      <c r="E2" s="472"/>
      <c r="F2" s="472"/>
      <c r="G2" s="472"/>
      <c r="H2" s="472"/>
      <c r="I2" s="472"/>
      <c r="J2" s="472"/>
      <c r="K2" s="472"/>
      <c r="L2" s="472"/>
      <c r="M2" s="472"/>
      <c r="N2" s="472"/>
      <c r="O2" s="472"/>
      <c r="P2" s="472"/>
      <c r="Q2" s="472"/>
      <c r="R2" s="472"/>
      <c r="S2" s="472"/>
      <c r="T2" s="473"/>
      <c r="U2" s="465"/>
      <c r="V2" s="466"/>
      <c r="W2" s="466"/>
      <c r="X2" s="467"/>
    </row>
    <row r="3" spans="2:44" ht="13.5" customHeight="1">
      <c r="B3" s="474"/>
      <c r="C3" s="475"/>
      <c r="D3" s="475"/>
      <c r="E3" s="475"/>
      <c r="F3" s="475"/>
      <c r="G3" s="475"/>
      <c r="H3" s="475"/>
      <c r="I3" s="475"/>
      <c r="J3" s="475"/>
      <c r="K3" s="475"/>
      <c r="L3" s="475"/>
      <c r="M3" s="475"/>
      <c r="N3" s="475"/>
      <c r="O3" s="475"/>
      <c r="P3" s="475"/>
      <c r="Q3" s="475"/>
      <c r="R3" s="475"/>
      <c r="S3" s="475"/>
      <c r="T3" s="476"/>
      <c r="U3" s="465"/>
      <c r="V3" s="466"/>
      <c r="W3" s="466"/>
      <c r="X3" s="467"/>
      <c r="AB3" s="372" t="s">
        <v>194</v>
      </c>
      <c r="AC3" s="372"/>
      <c r="AD3" s="372"/>
      <c r="AE3" s="372"/>
      <c r="AF3" s="372"/>
      <c r="AG3" s="372"/>
      <c r="AH3" s="372"/>
      <c r="AI3" s="372"/>
      <c r="AJ3" s="372"/>
      <c r="AK3" s="372"/>
      <c r="AL3" s="372"/>
      <c r="AM3" s="372"/>
      <c r="AN3" s="372"/>
      <c r="AO3" s="372"/>
      <c r="AP3" s="372"/>
      <c r="AQ3" s="372"/>
      <c r="AR3" s="372"/>
    </row>
    <row r="4" spans="2:44" ht="13.5" customHeight="1">
      <c r="B4" s="477"/>
      <c r="C4" s="478"/>
      <c r="D4" s="478"/>
      <c r="E4" s="478"/>
      <c r="F4" s="478"/>
      <c r="G4" s="478"/>
      <c r="H4" s="478"/>
      <c r="I4" s="478"/>
      <c r="J4" s="478"/>
      <c r="K4" s="478"/>
      <c r="L4" s="478"/>
      <c r="M4" s="478"/>
      <c r="N4" s="478"/>
      <c r="O4" s="478"/>
      <c r="P4" s="478"/>
      <c r="Q4" s="478"/>
      <c r="R4" s="478"/>
      <c r="S4" s="478"/>
      <c r="T4" s="479"/>
      <c r="U4" s="468"/>
      <c r="V4" s="469"/>
      <c r="W4" s="469"/>
      <c r="X4" s="470"/>
      <c r="AB4" s="372"/>
      <c r="AC4" s="372"/>
      <c r="AD4" s="372"/>
      <c r="AE4" s="372"/>
      <c r="AF4" s="372"/>
      <c r="AG4" s="372"/>
      <c r="AH4" s="372"/>
      <c r="AI4" s="372"/>
      <c r="AJ4" s="372"/>
      <c r="AK4" s="372"/>
      <c r="AL4" s="372"/>
      <c r="AM4" s="372"/>
      <c r="AN4" s="372"/>
      <c r="AO4" s="372"/>
      <c r="AP4" s="372"/>
      <c r="AQ4" s="372"/>
      <c r="AR4" s="372"/>
    </row>
    <row r="5" spans="2:44" s="41" customFormat="1" ht="14.25" customHeight="1">
      <c r="B5" s="102" t="s">
        <v>0</v>
      </c>
      <c r="C5" s="336" t="s">
        <v>126</v>
      </c>
      <c r="D5" s="336"/>
      <c r="E5" s="337" t="s">
        <v>1</v>
      </c>
      <c r="F5" s="337"/>
      <c r="G5" s="337"/>
      <c r="H5" s="336" t="s">
        <v>441</v>
      </c>
      <c r="I5" s="336"/>
      <c r="J5" s="336"/>
      <c r="K5" s="337" t="s">
        <v>2</v>
      </c>
      <c r="L5" s="337"/>
      <c r="M5" s="337"/>
      <c r="N5" s="337"/>
      <c r="O5" s="336" t="s">
        <v>442</v>
      </c>
      <c r="P5" s="336"/>
      <c r="Q5" s="336"/>
      <c r="R5" s="336"/>
      <c r="S5" s="339" t="s">
        <v>3</v>
      </c>
      <c r="T5" s="340"/>
      <c r="U5" s="340"/>
      <c r="V5" s="341"/>
      <c r="W5" s="342" t="s">
        <v>120</v>
      </c>
      <c r="X5" s="343"/>
      <c r="Y5" s="47"/>
      <c r="Z5" s="48"/>
      <c r="AA5" s="48"/>
      <c r="AB5" s="380" t="s">
        <v>143</v>
      </c>
      <c r="AC5" s="380"/>
      <c r="AD5" s="380" t="s">
        <v>144</v>
      </c>
      <c r="AE5" s="380"/>
      <c r="AF5" s="380"/>
      <c r="AG5" s="380"/>
      <c r="AH5" s="380"/>
      <c r="AI5" s="380" t="s">
        <v>145</v>
      </c>
      <c r="AJ5" s="380"/>
      <c r="AK5" s="380"/>
      <c r="AL5" s="380" t="s">
        <v>146</v>
      </c>
      <c r="AM5" s="380"/>
      <c r="AN5" s="380"/>
      <c r="AO5" s="380"/>
      <c r="AP5" s="372" t="s">
        <v>149</v>
      </c>
      <c r="AQ5" s="372"/>
      <c r="AR5" s="373" t="s">
        <v>150</v>
      </c>
    </row>
    <row r="6" spans="2:44" ht="9" customHeight="1">
      <c r="B6" s="484"/>
      <c r="C6" s="484"/>
      <c r="D6" s="484"/>
      <c r="E6" s="484"/>
      <c r="F6" s="484"/>
      <c r="G6" s="484"/>
      <c r="H6" s="484"/>
      <c r="I6" s="484"/>
      <c r="J6" s="484"/>
      <c r="K6" s="484"/>
      <c r="L6" s="484"/>
      <c r="M6" s="484"/>
      <c r="N6" s="484"/>
      <c r="O6" s="484"/>
      <c r="P6" s="484"/>
      <c r="Q6" s="484"/>
      <c r="R6" s="484"/>
      <c r="S6" s="484"/>
      <c r="T6" s="484"/>
      <c r="U6" s="484"/>
      <c r="V6" s="484"/>
      <c r="W6" s="484"/>
      <c r="X6" s="484"/>
      <c r="AB6" s="380"/>
      <c r="AC6" s="380"/>
      <c r="AD6" s="380"/>
      <c r="AE6" s="380"/>
      <c r="AF6" s="380"/>
      <c r="AG6" s="380"/>
      <c r="AH6" s="380"/>
      <c r="AI6" s="380"/>
      <c r="AJ6" s="380"/>
      <c r="AK6" s="380"/>
      <c r="AL6" s="380"/>
      <c r="AM6" s="380"/>
      <c r="AN6" s="380"/>
      <c r="AO6" s="380"/>
      <c r="AP6" s="372"/>
      <c r="AQ6" s="372"/>
      <c r="AR6" s="373"/>
    </row>
    <row r="7" spans="2:44" ht="14.25" customHeight="1">
      <c r="B7" s="485" t="s">
        <v>76</v>
      </c>
      <c r="C7" s="486"/>
      <c r="D7" s="486"/>
      <c r="E7" s="486"/>
      <c r="F7" s="487"/>
      <c r="G7" s="491" t="s">
        <v>87</v>
      </c>
      <c r="H7" s="492"/>
      <c r="I7" s="492"/>
      <c r="J7" s="492"/>
      <c r="K7" s="492"/>
      <c r="L7" s="492"/>
      <c r="M7" s="492"/>
      <c r="N7" s="492"/>
      <c r="O7" s="492"/>
      <c r="P7" s="492"/>
      <c r="Q7" s="492"/>
      <c r="R7" s="492"/>
      <c r="S7" s="492"/>
      <c r="T7" s="492"/>
      <c r="U7" s="492"/>
      <c r="V7" s="492"/>
      <c r="W7" s="492"/>
      <c r="X7" s="493"/>
      <c r="AB7" s="497">
        <v>2019</v>
      </c>
      <c r="AC7" s="497"/>
      <c r="AD7" s="480" t="s">
        <v>127</v>
      </c>
      <c r="AE7" s="480"/>
      <c r="AF7" s="480"/>
      <c r="AG7" s="480"/>
      <c r="AH7" s="480"/>
      <c r="AI7" s="378">
        <v>6361</v>
      </c>
      <c r="AJ7" s="378"/>
      <c r="AK7" s="378"/>
      <c r="AL7" s="378">
        <v>781</v>
      </c>
      <c r="AM7" s="378"/>
      <c r="AN7" s="378"/>
      <c r="AO7" s="378"/>
      <c r="AP7" s="379">
        <f t="shared" ref="AP7:AP10" si="0">AL7/AI7</f>
        <v>0.12277943719540953</v>
      </c>
      <c r="AQ7" s="379"/>
      <c r="AR7" s="384">
        <f>SUM(AP7:AQ10)/4</f>
        <v>0.13008960855211446</v>
      </c>
    </row>
    <row r="8" spans="2:44" ht="14.25" customHeight="1">
      <c r="B8" s="488"/>
      <c r="C8" s="489"/>
      <c r="D8" s="489"/>
      <c r="E8" s="489"/>
      <c r="F8" s="490"/>
      <c r="G8" s="494"/>
      <c r="H8" s="495"/>
      <c r="I8" s="495"/>
      <c r="J8" s="495"/>
      <c r="K8" s="495"/>
      <c r="L8" s="495"/>
      <c r="M8" s="495"/>
      <c r="N8" s="495"/>
      <c r="O8" s="495"/>
      <c r="P8" s="495"/>
      <c r="Q8" s="495"/>
      <c r="R8" s="495"/>
      <c r="S8" s="495"/>
      <c r="T8" s="495"/>
      <c r="U8" s="495"/>
      <c r="V8" s="495"/>
      <c r="W8" s="495"/>
      <c r="X8" s="496"/>
      <c r="AB8" s="497"/>
      <c r="AC8" s="497"/>
      <c r="AD8" s="480" t="s">
        <v>128</v>
      </c>
      <c r="AE8" s="480"/>
      <c r="AF8" s="480"/>
      <c r="AG8" s="480"/>
      <c r="AH8" s="480"/>
      <c r="AI8" s="378">
        <v>6361</v>
      </c>
      <c r="AJ8" s="378"/>
      <c r="AK8" s="378"/>
      <c r="AL8" s="378">
        <v>742</v>
      </c>
      <c r="AM8" s="378"/>
      <c r="AN8" s="378"/>
      <c r="AO8" s="378"/>
      <c r="AP8" s="379">
        <f t="shared" si="0"/>
        <v>0.11664832573494734</v>
      </c>
      <c r="AQ8" s="379"/>
      <c r="AR8" s="384"/>
    </row>
    <row r="9" spans="2:44" ht="19.149999999999999" customHeight="1">
      <c r="B9" s="481" t="s">
        <v>49</v>
      </c>
      <c r="C9" s="482"/>
      <c r="D9" s="482"/>
      <c r="E9" s="482"/>
      <c r="F9" s="482"/>
      <c r="G9" s="482"/>
      <c r="H9" s="482"/>
      <c r="I9" s="482"/>
      <c r="J9" s="482"/>
      <c r="K9" s="482"/>
      <c r="L9" s="482"/>
      <c r="M9" s="482"/>
      <c r="N9" s="482"/>
      <c r="O9" s="482"/>
      <c r="P9" s="482"/>
      <c r="Q9" s="482"/>
      <c r="R9" s="482"/>
      <c r="S9" s="482"/>
      <c r="T9" s="482"/>
      <c r="U9" s="482"/>
      <c r="V9" s="482"/>
      <c r="W9" s="482"/>
      <c r="X9" s="483"/>
      <c r="AB9" s="497"/>
      <c r="AC9" s="497"/>
      <c r="AD9" s="480" t="s">
        <v>129</v>
      </c>
      <c r="AE9" s="480"/>
      <c r="AF9" s="480"/>
      <c r="AG9" s="480"/>
      <c r="AH9" s="480"/>
      <c r="AI9" s="378">
        <v>6361</v>
      </c>
      <c r="AJ9" s="378"/>
      <c r="AK9" s="378"/>
      <c r="AL9" s="378">
        <v>701</v>
      </c>
      <c r="AM9" s="378"/>
      <c r="AN9" s="378"/>
      <c r="AO9" s="378"/>
      <c r="AP9" s="379">
        <f t="shared" si="0"/>
        <v>0.11020279830215375</v>
      </c>
      <c r="AQ9" s="379"/>
      <c r="AR9" s="384"/>
    </row>
    <row r="10" spans="2:44" ht="15" customHeight="1">
      <c r="B10" s="499" t="s">
        <v>4</v>
      </c>
      <c r="C10" s="500"/>
      <c r="D10" s="500"/>
      <c r="E10" s="500"/>
      <c r="F10" s="500"/>
      <c r="G10" s="500"/>
      <c r="H10" s="500"/>
      <c r="I10" s="500"/>
      <c r="J10" s="500"/>
      <c r="K10" s="500"/>
      <c r="L10" s="500"/>
      <c r="M10" s="500"/>
      <c r="N10" s="500"/>
      <c r="O10" s="500"/>
      <c r="P10" s="500"/>
      <c r="Q10" s="500"/>
      <c r="R10" s="500"/>
      <c r="S10" s="500"/>
      <c r="T10" s="500"/>
      <c r="U10" s="500"/>
      <c r="V10" s="500"/>
      <c r="W10" s="500"/>
      <c r="X10" s="500"/>
      <c r="AB10" s="497"/>
      <c r="AC10" s="497"/>
      <c r="AD10" s="480" t="s">
        <v>130</v>
      </c>
      <c r="AE10" s="480"/>
      <c r="AF10" s="480"/>
      <c r="AG10" s="480"/>
      <c r="AH10" s="480"/>
      <c r="AI10" s="378">
        <v>6361</v>
      </c>
      <c r="AJ10" s="378"/>
      <c r="AK10" s="378"/>
      <c r="AL10" s="378">
        <v>1086</v>
      </c>
      <c r="AM10" s="378"/>
      <c r="AN10" s="378"/>
      <c r="AO10" s="378"/>
      <c r="AP10" s="379">
        <f t="shared" si="0"/>
        <v>0.17072787297594719</v>
      </c>
      <c r="AQ10" s="379"/>
      <c r="AR10" s="384"/>
    </row>
    <row r="11" spans="2:44" ht="38.25" customHeight="1">
      <c r="B11" s="501" t="s">
        <v>173</v>
      </c>
      <c r="C11" s="501"/>
      <c r="D11" s="501"/>
      <c r="E11" s="501"/>
      <c r="F11" s="501"/>
      <c r="G11" s="501"/>
      <c r="H11" s="501"/>
      <c r="I11" s="501"/>
      <c r="J11" s="501"/>
      <c r="K11" s="501"/>
      <c r="L11" s="501"/>
      <c r="M11" s="501"/>
      <c r="N11" s="501"/>
      <c r="O11" s="501"/>
      <c r="P11" s="501"/>
      <c r="Q11" s="501"/>
      <c r="R11" s="501"/>
      <c r="S11" s="501"/>
      <c r="T11" s="501"/>
      <c r="U11" s="501"/>
      <c r="V11" s="501"/>
      <c r="W11" s="501"/>
      <c r="X11" s="501"/>
      <c r="AB11" s="502">
        <v>2020</v>
      </c>
      <c r="AC11" s="502"/>
      <c r="AD11" s="503" t="s">
        <v>131</v>
      </c>
      <c r="AE11" s="503"/>
      <c r="AF11" s="503"/>
      <c r="AG11" s="503"/>
      <c r="AH11" s="503"/>
      <c r="AI11" s="381">
        <v>6316</v>
      </c>
      <c r="AJ11" s="381"/>
      <c r="AK11" s="381"/>
      <c r="AL11" s="381">
        <v>820</v>
      </c>
      <c r="AM11" s="381"/>
      <c r="AN11" s="381"/>
      <c r="AO11" s="381"/>
      <c r="AP11" s="382">
        <f>AL11/AI11</f>
        <v>0.12982900569981001</v>
      </c>
      <c r="AQ11" s="382"/>
      <c r="AR11" s="385">
        <f>SUM(AP11:AQ14)/4</f>
        <v>0.14392020265991134</v>
      </c>
    </row>
    <row r="12" spans="2:44" ht="12.75">
      <c r="B12" s="506" t="s">
        <v>56</v>
      </c>
      <c r="C12" s="507"/>
      <c r="D12" s="507"/>
      <c r="E12" s="507"/>
      <c r="F12" s="508"/>
      <c r="G12" s="506" t="s">
        <v>48</v>
      </c>
      <c r="H12" s="507"/>
      <c r="I12" s="507"/>
      <c r="J12" s="508"/>
      <c r="K12" s="506" t="s">
        <v>5</v>
      </c>
      <c r="L12" s="507"/>
      <c r="M12" s="507"/>
      <c r="N12" s="508"/>
      <c r="O12" s="499" t="s">
        <v>6</v>
      </c>
      <c r="P12" s="500"/>
      <c r="Q12" s="500"/>
      <c r="R12" s="500"/>
      <c r="S12" s="500"/>
      <c r="T12" s="500"/>
      <c r="U12" s="500"/>
      <c r="V12" s="500"/>
      <c r="W12" s="500"/>
      <c r="X12" s="512"/>
      <c r="Y12" s="78"/>
      <c r="Z12" s="79"/>
      <c r="AA12" s="79"/>
      <c r="AB12" s="502"/>
      <c r="AC12" s="502"/>
      <c r="AD12" s="503" t="s">
        <v>132</v>
      </c>
      <c r="AE12" s="503"/>
      <c r="AF12" s="503"/>
      <c r="AG12" s="503"/>
      <c r="AH12" s="503"/>
      <c r="AI12" s="381">
        <v>6316</v>
      </c>
      <c r="AJ12" s="381"/>
      <c r="AK12" s="381"/>
      <c r="AL12" s="381">
        <v>780</v>
      </c>
      <c r="AM12" s="381"/>
      <c r="AN12" s="381"/>
      <c r="AO12" s="381"/>
      <c r="AP12" s="382">
        <f t="shared" ref="AP12:AP22" si="1">AL12/AI12</f>
        <v>0.12349588347055099</v>
      </c>
      <c r="AQ12" s="382"/>
      <c r="AR12" s="385"/>
    </row>
    <row r="13" spans="2:44" ht="25.5" customHeight="1">
      <c r="B13" s="509"/>
      <c r="C13" s="510"/>
      <c r="D13" s="510"/>
      <c r="E13" s="510"/>
      <c r="F13" s="511"/>
      <c r="G13" s="509"/>
      <c r="H13" s="510"/>
      <c r="I13" s="510"/>
      <c r="J13" s="511"/>
      <c r="K13" s="509"/>
      <c r="L13" s="510"/>
      <c r="M13" s="510"/>
      <c r="N13" s="511"/>
      <c r="O13" s="499" t="s">
        <v>55</v>
      </c>
      <c r="P13" s="500"/>
      <c r="Q13" s="500"/>
      <c r="R13" s="512"/>
      <c r="S13" s="499" t="s">
        <v>54</v>
      </c>
      <c r="T13" s="500"/>
      <c r="U13" s="512"/>
      <c r="V13" s="499" t="s">
        <v>53</v>
      </c>
      <c r="W13" s="500"/>
      <c r="X13" s="512"/>
      <c r="Y13" s="78"/>
      <c r="Z13" s="79"/>
      <c r="AA13" s="79"/>
      <c r="AB13" s="502"/>
      <c r="AC13" s="502"/>
      <c r="AD13" s="503" t="s">
        <v>133</v>
      </c>
      <c r="AE13" s="503"/>
      <c r="AF13" s="503"/>
      <c r="AG13" s="503"/>
      <c r="AH13" s="503"/>
      <c r="AI13" s="381">
        <v>6316</v>
      </c>
      <c r="AJ13" s="381"/>
      <c r="AK13" s="381"/>
      <c r="AL13" s="381">
        <v>840</v>
      </c>
      <c r="AM13" s="381"/>
      <c r="AN13" s="381"/>
      <c r="AO13" s="381"/>
      <c r="AP13" s="382">
        <f t="shared" si="1"/>
        <v>0.13299556681443953</v>
      </c>
      <c r="AQ13" s="382"/>
      <c r="AR13" s="385"/>
    </row>
    <row r="14" spans="2:44" ht="29.25" customHeight="1">
      <c r="B14" s="513" t="s">
        <v>285</v>
      </c>
      <c r="C14" s="513"/>
      <c r="D14" s="513"/>
      <c r="E14" s="513"/>
      <c r="F14" s="513"/>
      <c r="G14" s="409" t="s">
        <v>104</v>
      </c>
      <c r="H14" s="409"/>
      <c r="I14" s="409"/>
      <c r="J14" s="409"/>
      <c r="K14" s="409">
        <v>62.58</v>
      </c>
      <c r="L14" s="409"/>
      <c r="M14" s="409"/>
      <c r="N14" s="409"/>
      <c r="O14" s="514">
        <v>0.2</v>
      </c>
      <c r="P14" s="515"/>
      <c r="Q14" s="515"/>
      <c r="R14" s="516"/>
      <c r="S14" s="329">
        <v>44561</v>
      </c>
      <c r="T14" s="330"/>
      <c r="U14" s="331"/>
      <c r="V14" s="332">
        <v>2021</v>
      </c>
      <c r="W14" s="332"/>
      <c r="X14" s="332"/>
      <c r="AB14" s="502"/>
      <c r="AC14" s="502"/>
      <c r="AD14" s="503" t="s">
        <v>134</v>
      </c>
      <c r="AE14" s="503"/>
      <c r="AF14" s="503"/>
      <c r="AG14" s="503"/>
      <c r="AH14" s="503"/>
      <c r="AI14" s="381">
        <v>6316</v>
      </c>
      <c r="AJ14" s="381"/>
      <c r="AK14" s="381"/>
      <c r="AL14" s="381">
        <v>1196</v>
      </c>
      <c r="AM14" s="381"/>
      <c r="AN14" s="381"/>
      <c r="AO14" s="381"/>
      <c r="AP14" s="382">
        <f t="shared" si="1"/>
        <v>0.18936035465484483</v>
      </c>
      <c r="AQ14" s="382"/>
      <c r="AR14" s="385"/>
    </row>
    <row r="15" spans="2:44" ht="18" customHeight="1">
      <c r="B15" s="481" t="s">
        <v>7</v>
      </c>
      <c r="C15" s="482"/>
      <c r="D15" s="482"/>
      <c r="E15" s="482"/>
      <c r="F15" s="482"/>
      <c r="G15" s="482"/>
      <c r="H15" s="482"/>
      <c r="I15" s="482"/>
      <c r="J15" s="482"/>
      <c r="K15" s="482"/>
      <c r="L15" s="482"/>
      <c r="M15" s="482"/>
      <c r="N15" s="482"/>
      <c r="O15" s="482"/>
      <c r="P15" s="482"/>
      <c r="Q15" s="482"/>
      <c r="R15" s="482"/>
      <c r="S15" s="482"/>
      <c r="T15" s="482"/>
      <c r="U15" s="482"/>
      <c r="V15" s="482"/>
      <c r="W15" s="482"/>
      <c r="X15" s="483"/>
      <c r="Z15" s="76" t="s">
        <v>51</v>
      </c>
      <c r="AB15" s="497">
        <v>2021</v>
      </c>
      <c r="AC15" s="497"/>
      <c r="AD15" s="480" t="s">
        <v>135</v>
      </c>
      <c r="AE15" s="480"/>
      <c r="AF15" s="480"/>
      <c r="AG15" s="480"/>
      <c r="AH15" s="480"/>
      <c r="AI15" s="378">
        <v>6258</v>
      </c>
      <c r="AJ15" s="378"/>
      <c r="AK15" s="378"/>
      <c r="AL15" s="378">
        <v>836</v>
      </c>
      <c r="AM15" s="378"/>
      <c r="AN15" s="378"/>
      <c r="AO15" s="378"/>
      <c r="AP15" s="379">
        <f>AL15/AI15</f>
        <v>0.13358900607222754</v>
      </c>
      <c r="AQ15" s="379"/>
      <c r="AR15" s="384">
        <f t="shared" ref="AR15" si="2">SUM(AP15:AQ18)/4</f>
        <v>0.15131556235958443</v>
      </c>
    </row>
    <row r="16" spans="2:44" ht="12.75" customHeight="1">
      <c r="B16" s="517" t="s">
        <v>52</v>
      </c>
      <c r="C16" s="506" t="s">
        <v>8</v>
      </c>
      <c r="D16" s="508"/>
      <c r="E16" s="506" t="s">
        <v>115</v>
      </c>
      <c r="F16" s="508"/>
      <c r="G16" s="506" t="s">
        <v>109</v>
      </c>
      <c r="H16" s="507"/>
      <c r="I16" s="507"/>
      <c r="J16" s="507"/>
      <c r="K16" s="507"/>
      <c r="L16" s="508"/>
      <c r="M16" s="519" t="s">
        <v>116</v>
      </c>
      <c r="N16" s="519"/>
      <c r="O16" s="519"/>
      <c r="P16" s="519"/>
      <c r="Q16" s="519"/>
      <c r="R16" s="519"/>
      <c r="S16" s="519"/>
      <c r="T16" s="519"/>
      <c r="U16" s="519"/>
      <c r="V16" s="519"/>
      <c r="W16" s="519"/>
      <c r="X16" s="519"/>
      <c r="AB16" s="497"/>
      <c r="AC16" s="497"/>
      <c r="AD16" s="480" t="s">
        <v>136</v>
      </c>
      <c r="AE16" s="480"/>
      <c r="AF16" s="480"/>
      <c r="AG16" s="480"/>
      <c r="AH16" s="480"/>
      <c r="AI16" s="378">
        <v>6258</v>
      </c>
      <c r="AJ16" s="378"/>
      <c r="AK16" s="378"/>
      <c r="AL16" s="378">
        <v>916</v>
      </c>
      <c r="AM16" s="378"/>
      <c r="AN16" s="378"/>
      <c r="AO16" s="378"/>
      <c r="AP16" s="379">
        <f t="shared" si="1"/>
        <v>0.14637264301693831</v>
      </c>
      <c r="AQ16" s="379"/>
      <c r="AR16" s="384"/>
    </row>
    <row r="17" spans="2:44" ht="12.75" customHeight="1">
      <c r="B17" s="518"/>
      <c r="C17" s="509"/>
      <c r="D17" s="511"/>
      <c r="E17" s="509"/>
      <c r="F17" s="511"/>
      <c r="G17" s="509"/>
      <c r="H17" s="510"/>
      <c r="I17" s="510"/>
      <c r="J17" s="510"/>
      <c r="K17" s="510"/>
      <c r="L17" s="511"/>
      <c r="M17" s="499" t="s">
        <v>121</v>
      </c>
      <c r="N17" s="500"/>
      <c r="O17" s="500"/>
      <c r="P17" s="500"/>
      <c r="Q17" s="512"/>
      <c r="R17" s="499" t="s">
        <v>122</v>
      </c>
      <c r="S17" s="500"/>
      <c r="T17" s="500"/>
      <c r="U17" s="500"/>
      <c r="V17" s="520" t="s">
        <v>117</v>
      </c>
      <c r="W17" s="520"/>
      <c r="X17" s="520"/>
      <c r="AB17" s="497"/>
      <c r="AC17" s="497"/>
      <c r="AD17" s="480" t="s">
        <v>137</v>
      </c>
      <c r="AE17" s="480"/>
      <c r="AF17" s="480"/>
      <c r="AG17" s="480"/>
      <c r="AH17" s="480"/>
      <c r="AI17" s="378">
        <v>6258</v>
      </c>
      <c r="AJ17" s="378"/>
      <c r="AK17" s="378"/>
      <c r="AL17" s="378">
        <v>832</v>
      </c>
      <c r="AM17" s="378"/>
      <c r="AN17" s="378"/>
      <c r="AO17" s="378"/>
      <c r="AP17" s="379">
        <f t="shared" si="1"/>
        <v>0.13294982422499202</v>
      </c>
      <c r="AQ17" s="379"/>
      <c r="AR17" s="384"/>
    </row>
    <row r="18" spans="2:44" ht="28.5" customHeight="1">
      <c r="B18" s="109" t="s">
        <v>286</v>
      </c>
      <c r="C18" s="521" t="s">
        <v>112</v>
      </c>
      <c r="D18" s="331"/>
      <c r="E18" s="409">
        <v>0.15</v>
      </c>
      <c r="F18" s="409"/>
      <c r="G18" s="513" t="s">
        <v>287</v>
      </c>
      <c r="H18" s="513"/>
      <c r="I18" s="513"/>
      <c r="J18" s="513"/>
      <c r="K18" s="513"/>
      <c r="L18" s="513"/>
      <c r="M18" s="522" t="s">
        <v>123</v>
      </c>
      <c r="N18" s="522"/>
      <c r="O18" s="522"/>
      <c r="P18" s="522"/>
      <c r="Q18" s="522"/>
      <c r="R18" s="523" t="s">
        <v>124</v>
      </c>
      <c r="S18" s="523"/>
      <c r="T18" s="523"/>
      <c r="U18" s="523"/>
      <c r="V18" s="524" t="s">
        <v>125</v>
      </c>
      <c r="W18" s="524"/>
      <c r="X18" s="524"/>
      <c r="AB18" s="497"/>
      <c r="AC18" s="497"/>
      <c r="AD18" s="480" t="s">
        <v>138</v>
      </c>
      <c r="AE18" s="480"/>
      <c r="AF18" s="480"/>
      <c r="AG18" s="480"/>
      <c r="AH18" s="480"/>
      <c r="AI18" s="378">
        <v>6249</v>
      </c>
      <c r="AJ18" s="378"/>
      <c r="AK18" s="378"/>
      <c r="AL18" s="378">
        <v>1202</v>
      </c>
      <c r="AM18" s="378"/>
      <c r="AN18" s="378"/>
      <c r="AO18" s="378"/>
      <c r="AP18" s="379">
        <f t="shared" si="1"/>
        <v>0.19235077612417986</v>
      </c>
      <c r="AQ18" s="379"/>
      <c r="AR18" s="384"/>
    </row>
    <row r="19" spans="2:44" ht="25.15" customHeight="1">
      <c r="B19" s="499" t="s">
        <v>9</v>
      </c>
      <c r="C19" s="500"/>
      <c r="D19" s="500"/>
      <c r="E19" s="500"/>
      <c r="F19" s="500"/>
      <c r="G19" s="500"/>
      <c r="H19" s="500"/>
      <c r="I19" s="500"/>
      <c r="J19" s="500"/>
      <c r="K19" s="500"/>
      <c r="L19" s="512"/>
      <c r="M19" s="499" t="s">
        <v>10</v>
      </c>
      <c r="N19" s="500"/>
      <c r="O19" s="500"/>
      <c r="P19" s="500"/>
      <c r="Q19" s="500"/>
      <c r="R19" s="500"/>
      <c r="S19" s="500"/>
      <c r="T19" s="500"/>
      <c r="U19" s="500"/>
      <c r="V19" s="500"/>
      <c r="W19" s="500"/>
      <c r="X19" s="512"/>
      <c r="AB19" s="502">
        <v>2022</v>
      </c>
      <c r="AC19" s="502"/>
      <c r="AD19" s="503" t="s">
        <v>139</v>
      </c>
      <c r="AE19" s="503"/>
      <c r="AF19" s="503"/>
      <c r="AG19" s="503"/>
      <c r="AH19" s="503"/>
      <c r="AI19" s="381">
        <v>6211</v>
      </c>
      <c r="AJ19" s="381"/>
      <c r="AK19" s="381"/>
      <c r="AL19" s="381">
        <v>931</v>
      </c>
      <c r="AM19" s="381"/>
      <c r="AN19" s="381"/>
      <c r="AO19" s="381"/>
      <c r="AP19" s="382">
        <f t="shared" si="1"/>
        <v>0.14989534696506199</v>
      </c>
      <c r="AQ19" s="382"/>
      <c r="AR19" s="385" t="e">
        <f t="shared" ref="AR19" si="3">SUM(AP19:AQ22)/4</f>
        <v>#DIV/0!</v>
      </c>
    </row>
    <row r="20" spans="2:44" ht="45.4" customHeight="1">
      <c r="B20" s="521" t="s">
        <v>288</v>
      </c>
      <c r="C20" s="330"/>
      <c r="D20" s="330"/>
      <c r="E20" s="330"/>
      <c r="F20" s="330"/>
      <c r="G20" s="330"/>
      <c r="H20" s="330"/>
      <c r="I20" s="330"/>
      <c r="J20" s="330"/>
      <c r="K20" s="330"/>
      <c r="L20" s="331"/>
      <c r="M20" s="521"/>
      <c r="N20" s="330"/>
      <c r="O20" s="330"/>
      <c r="P20" s="330"/>
      <c r="Q20" s="330"/>
      <c r="R20" s="330"/>
      <c r="S20" s="330"/>
      <c r="T20" s="330"/>
      <c r="U20" s="330"/>
      <c r="V20" s="330"/>
      <c r="W20" s="330"/>
      <c r="X20" s="331"/>
      <c r="AA20" s="79"/>
      <c r="AB20" s="502"/>
      <c r="AC20" s="502"/>
      <c r="AD20" s="503" t="s">
        <v>140</v>
      </c>
      <c r="AE20" s="503"/>
      <c r="AF20" s="503"/>
      <c r="AG20" s="503"/>
      <c r="AH20" s="503"/>
      <c r="AI20" s="381">
        <v>6211</v>
      </c>
      <c r="AJ20" s="381"/>
      <c r="AK20" s="381"/>
      <c r="AL20" s="381">
        <v>928</v>
      </c>
      <c r="AM20" s="381"/>
      <c r="AN20" s="381"/>
      <c r="AO20" s="381"/>
      <c r="AP20" s="382">
        <f t="shared" si="1"/>
        <v>0.14941233295765577</v>
      </c>
      <c r="AQ20" s="382"/>
      <c r="AR20" s="385"/>
    </row>
    <row r="21" spans="2:44" ht="18.95" customHeight="1">
      <c r="B21" s="481" t="s">
        <v>11</v>
      </c>
      <c r="C21" s="482"/>
      <c r="D21" s="482"/>
      <c r="E21" s="482"/>
      <c r="F21" s="482"/>
      <c r="G21" s="482"/>
      <c r="H21" s="482"/>
      <c r="I21" s="482"/>
      <c r="J21" s="482"/>
      <c r="K21" s="482"/>
      <c r="L21" s="482"/>
      <c r="M21" s="482"/>
      <c r="N21" s="482"/>
      <c r="O21" s="482"/>
      <c r="P21" s="482"/>
      <c r="Q21" s="482"/>
      <c r="R21" s="482"/>
      <c r="S21" s="482"/>
      <c r="T21" s="482"/>
      <c r="U21" s="482"/>
      <c r="V21" s="482"/>
      <c r="W21" s="482"/>
      <c r="X21" s="483"/>
      <c r="AB21" s="502"/>
      <c r="AC21" s="502"/>
      <c r="AD21" s="503" t="s">
        <v>141</v>
      </c>
      <c r="AE21" s="503"/>
      <c r="AF21" s="503"/>
      <c r="AG21" s="503"/>
      <c r="AH21" s="503"/>
      <c r="AI21" s="381"/>
      <c r="AJ21" s="381"/>
      <c r="AK21" s="381"/>
      <c r="AL21" s="381"/>
      <c r="AM21" s="381"/>
      <c r="AN21" s="381"/>
      <c r="AO21" s="381"/>
      <c r="AP21" s="382" t="e">
        <f t="shared" si="1"/>
        <v>#DIV/0!</v>
      </c>
      <c r="AQ21" s="382"/>
      <c r="AR21" s="385"/>
    </row>
    <row r="22" spans="2:44" ht="18.95" customHeight="1">
      <c r="B22" s="525" t="s">
        <v>12</v>
      </c>
      <c r="C22" s="525"/>
      <c r="D22" s="112" t="s">
        <v>13</v>
      </c>
      <c r="E22" s="112" t="s">
        <v>14</v>
      </c>
      <c r="F22" s="112" t="s">
        <v>15</v>
      </c>
      <c r="G22" s="526" t="s">
        <v>16</v>
      </c>
      <c r="H22" s="526"/>
      <c r="I22" s="526"/>
      <c r="J22" s="112" t="s">
        <v>17</v>
      </c>
      <c r="K22" s="526" t="s">
        <v>18</v>
      </c>
      <c r="L22" s="526"/>
      <c r="M22" s="526"/>
      <c r="N22" s="112" t="s">
        <v>19</v>
      </c>
      <c r="O22" s="526" t="s">
        <v>20</v>
      </c>
      <c r="P22" s="526"/>
      <c r="Q22" s="526" t="s">
        <v>21</v>
      </c>
      <c r="R22" s="526"/>
      <c r="S22" s="526"/>
      <c r="T22" s="526" t="s">
        <v>22</v>
      </c>
      <c r="U22" s="526"/>
      <c r="V22" s="526" t="s">
        <v>23</v>
      </c>
      <c r="W22" s="526"/>
      <c r="X22" s="112" t="s">
        <v>24</v>
      </c>
      <c r="AB22" s="502"/>
      <c r="AC22" s="502"/>
      <c r="AD22" s="503" t="s">
        <v>142</v>
      </c>
      <c r="AE22" s="503"/>
      <c r="AF22" s="503"/>
      <c r="AG22" s="503"/>
      <c r="AH22" s="503"/>
      <c r="AI22" s="381"/>
      <c r="AJ22" s="381"/>
      <c r="AK22" s="381"/>
      <c r="AL22" s="381"/>
      <c r="AM22" s="381"/>
      <c r="AN22" s="381"/>
      <c r="AO22" s="381"/>
      <c r="AP22" s="382" t="e">
        <f t="shared" si="1"/>
        <v>#DIV/0!</v>
      </c>
      <c r="AQ22" s="382"/>
      <c r="AR22" s="385"/>
    </row>
    <row r="23" spans="2:44" ht="18.95" customHeight="1">
      <c r="B23" s="525" t="s">
        <v>25</v>
      </c>
      <c r="C23" s="525"/>
      <c r="D23" s="368">
        <f>AL15</f>
        <v>836</v>
      </c>
      <c r="E23" s="330"/>
      <c r="F23" s="331"/>
      <c r="G23" s="368">
        <f>AL16</f>
        <v>916</v>
      </c>
      <c r="H23" s="437"/>
      <c r="I23" s="437"/>
      <c r="J23" s="437"/>
      <c r="K23" s="437"/>
      <c r="L23" s="437"/>
      <c r="M23" s="438"/>
      <c r="N23" s="368">
        <f>AL17</f>
        <v>832</v>
      </c>
      <c r="O23" s="330"/>
      <c r="P23" s="330"/>
      <c r="Q23" s="330"/>
      <c r="R23" s="330"/>
      <c r="S23" s="331"/>
      <c r="T23" s="368">
        <f>AL18</f>
        <v>1202</v>
      </c>
      <c r="U23" s="330"/>
      <c r="V23" s="330"/>
      <c r="W23" s="330"/>
      <c r="X23" s="331"/>
      <c r="Z23" s="52"/>
      <c r="AA23" s="52"/>
    </row>
    <row r="24" spans="2:44" ht="18.95" customHeight="1">
      <c r="B24" s="525" t="s">
        <v>26</v>
      </c>
      <c r="C24" s="525"/>
      <c r="D24" s="368">
        <f>AI15</f>
        <v>6258</v>
      </c>
      <c r="E24" s="330"/>
      <c r="F24" s="331"/>
      <c r="G24" s="368">
        <f>AI16</f>
        <v>6258</v>
      </c>
      <c r="H24" s="330"/>
      <c r="I24" s="330"/>
      <c r="J24" s="330"/>
      <c r="K24" s="330"/>
      <c r="L24" s="330"/>
      <c r="M24" s="331"/>
      <c r="N24" s="368">
        <f>AI17</f>
        <v>6258</v>
      </c>
      <c r="O24" s="330"/>
      <c r="P24" s="330"/>
      <c r="Q24" s="330"/>
      <c r="R24" s="330"/>
      <c r="S24" s="331"/>
      <c r="T24" s="368">
        <f>AI18</f>
        <v>6249</v>
      </c>
      <c r="U24" s="330"/>
      <c r="V24" s="330"/>
      <c r="W24" s="330"/>
      <c r="X24" s="331"/>
      <c r="Y24" s="78"/>
    </row>
    <row r="25" spans="2:44" ht="19.7" customHeight="1">
      <c r="B25" s="481" t="s">
        <v>47</v>
      </c>
      <c r="C25" s="482"/>
      <c r="D25" s="482"/>
      <c r="E25" s="482"/>
      <c r="F25" s="482"/>
      <c r="G25" s="482"/>
      <c r="H25" s="482"/>
      <c r="I25" s="482"/>
      <c r="J25" s="482"/>
      <c r="K25" s="482"/>
      <c r="L25" s="482"/>
      <c r="M25" s="482"/>
      <c r="N25" s="482"/>
      <c r="O25" s="482"/>
      <c r="P25" s="482"/>
      <c r="Q25" s="482"/>
      <c r="R25" s="482"/>
      <c r="S25" s="482"/>
      <c r="T25" s="482"/>
      <c r="U25" s="482"/>
      <c r="V25" s="482"/>
      <c r="W25" s="482"/>
      <c r="X25" s="483"/>
    </row>
    <row r="26" spans="2:44" ht="25.5">
      <c r="B26" s="112" t="s">
        <v>27</v>
      </c>
      <c r="C26" s="112" t="s">
        <v>28</v>
      </c>
      <c r="D26" s="112" t="s">
        <v>29</v>
      </c>
      <c r="E26" s="112" t="s">
        <v>30</v>
      </c>
      <c r="F26" s="106"/>
      <c r="G26" s="106"/>
      <c r="H26" s="527"/>
      <c r="I26" s="527"/>
      <c r="J26" s="527"/>
      <c r="K26" s="527"/>
      <c r="L26" s="527"/>
      <c r="M26" s="527"/>
      <c r="N26" s="527"/>
      <c r="O26" s="527"/>
      <c r="P26" s="527"/>
      <c r="Q26" s="527"/>
      <c r="R26" s="527"/>
      <c r="S26" s="529"/>
      <c r="T26" s="529"/>
      <c r="U26" s="529"/>
      <c r="V26" s="529"/>
      <c r="W26" s="529"/>
      <c r="X26" s="530"/>
    </row>
    <row r="27" spans="2:44" ht="17.649999999999999" customHeight="1">
      <c r="B27" s="113" t="s">
        <v>31</v>
      </c>
      <c r="C27" s="365">
        <f>IF(ISERROR($D$23/$D$24),0,$D$23/$D$24)</f>
        <v>0.13358900607222754</v>
      </c>
      <c r="D27" s="365">
        <f>$E$18</f>
        <v>0.15</v>
      </c>
      <c r="E27" s="103">
        <f>$O$14</f>
        <v>0.2</v>
      </c>
      <c r="H27" s="528"/>
      <c r="I27" s="528"/>
      <c r="J27" s="531"/>
      <c r="K27" s="531"/>
      <c r="L27" s="85"/>
      <c r="M27" s="85"/>
      <c r="N27" s="528"/>
      <c r="O27" s="528"/>
      <c r="P27" s="528"/>
      <c r="Q27" s="528"/>
      <c r="R27" s="528"/>
      <c r="S27" s="542"/>
      <c r="T27" s="542"/>
      <c r="U27" s="542"/>
      <c r="V27" s="542"/>
      <c r="W27" s="542"/>
      <c r="X27" s="543"/>
    </row>
    <row r="28" spans="2:44" ht="17.649999999999999" customHeight="1">
      <c r="B28" s="113" t="s">
        <v>32</v>
      </c>
      <c r="C28" s="366"/>
      <c r="D28" s="366"/>
      <c r="E28" s="103">
        <f t="shared" ref="E28:E37" si="4">$O$14</f>
        <v>0.2</v>
      </c>
      <c r="H28" s="531"/>
      <c r="I28" s="531"/>
      <c r="J28" s="531"/>
      <c r="K28" s="531"/>
      <c r="L28" s="12"/>
      <c r="M28" s="85"/>
      <c r="N28" s="531"/>
      <c r="O28" s="531"/>
      <c r="P28" s="531"/>
      <c r="Q28" s="531"/>
      <c r="R28" s="531"/>
      <c r="S28" s="542"/>
      <c r="T28" s="542"/>
      <c r="U28" s="542"/>
      <c r="V28" s="542"/>
      <c r="W28" s="542"/>
      <c r="X28" s="543"/>
    </row>
    <row r="29" spans="2:44" ht="17.649999999999999" customHeight="1">
      <c r="B29" s="113" t="s">
        <v>33</v>
      </c>
      <c r="C29" s="367"/>
      <c r="D29" s="367"/>
      <c r="E29" s="103">
        <f t="shared" si="4"/>
        <v>0.2</v>
      </c>
      <c r="H29" s="531"/>
      <c r="I29" s="531"/>
      <c r="J29" s="531"/>
      <c r="K29" s="531"/>
      <c r="L29" s="12"/>
      <c r="M29" s="85"/>
      <c r="N29" s="531"/>
      <c r="O29" s="531"/>
      <c r="P29" s="531"/>
      <c r="Q29" s="531"/>
      <c r="R29" s="531"/>
      <c r="S29" s="542"/>
      <c r="T29" s="542"/>
      <c r="U29" s="542"/>
      <c r="V29" s="542"/>
      <c r="W29" s="542"/>
      <c r="X29" s="543"/>
    </row>
    <row r="30" spans="2:44" ht="17.649999999999999" customHeight="1">
      <c r="B30" s="113" t="s">
        <v>34</v>
      </c>
      <c r="C30" s="365">
        <f>IF(ISERROR($G$23/$G$24),0,$G$23/$G$24)</f>
        <v>0.14637264301693831</v>
      </c>
      <c r="D30" s="365">
        <f t="shared" ref="D30:D36" si="5">$E$18</f>
        <v>0.15</v>
      </c>
      <c r="E30" s="103">
        <f t="shared" si="4"/>
        <v>0.2</v>
      </c>
      <c r="H30" s="531"/>
      <c r="I30" s="531"/>
      <c r="J30" s="531"/>
      <c r="K30" s="531"/>
      <c r="L30" s="12"/>
      <c r="M30" s="85"/>
      <c r="N30" s="531"/>
      <c r="O30" s="531"/>
      <c r="P30" s="531"/>
      <c r="Q30" s="531"/>
      <c r="R30" s="531"/>
      <c r="S30" s="542"/>
      <c r="T30" s="542"/>
      <c r="U30" s="542"/>
      <c r="V30" s="542"/>
      <c r="W30" s="542"/>
      <c r="X30" s="543"/>
    </row>
    <row r="31" spans="2:44" ht="17.649999999999999" customHeight="1">
      <c r="B31" s="113" t="s">
        <v>35</v>
      </c>
      <c r="C31" s="366"/>
      <c r="D31" s="366"/>
      <c r="E31" s="103">
        <f t="shared" si="4"/>
        <v>0.2</v>
      </c>
      <c r="H31" s="531"/>
      <c r="I31" s="531"/>
      <c r="J31" s="531"/>
      <c r="K31" s="531"/>
      <c r="L31" s="12"/>
      <c r="M31" s="85"/>
      <c r="N31" s="531"/>
      <c r="O31" s="531"/>
      <c r="P31" s="531"/>
      <c r="Q31" s="531"/>
      <c r="R31" s="531"/>
      <c r="S31" s="542"/>
      <c r="T31" s="542"/>
      <c r="U31" s="542"/>
      <c r="V31" s="542"/>
      <c r="W31" s="542"/>
      <c r="X31" s="543"/>
    </row>
    <row r="32" spans="2:44" ht="17.649999999999999" customHeight="1">
      <c r="B32" s="113" t="s">
        <v>36</v>
      </c>
      <c r="C32" s="367"/>
      <c r="D32" s="367"/>
      <c r="E32" s="103">
        <f t="shared" si="4"/>
        <v>0.2</v>
      </c>
      <c r="H32" s="531"/>
      <c r="I32" s="531"/>
      <c r="J32" s="531"/>
      <c r="K32" s="531"/>
      <c r="L32" s="12"/>
      <c r="M32" s="85"/>
      <c r="N32" s="531"/>
      <c r="O32" s="531"/>
      <c r="P32" s="531"/>
      <c r="Q32" s="531"/>
      <c r="R32" s="531"/>
      <c r="S32" s="542"/>
      <c r="T32" s="542"/>
      <c r="U32" s="542"/>
      <c r="V32" s="542"/>
      <c r="W32" s="542"/>
      <c r="X32" s="543"/>
    </row>
    <row r="33" spans="2:27" ht="17.649999999999999" customHeight="1">
      <c r="B33" s="113" t="s">
        <v>37</v>
      </c>
      <c r="C33" s="365">
        <f>IF(ISERROR($N$23/$N$24),0,$N$23/$N$24)</f>
        <v>0.13294982422499202</v>
      </c>
      <c r="D33" s="365">
        <f t="shared" si="5"/>
        <v>0.15</v>
      </c>
      <c r="E33" s="103">
        <f t="shared" si="4"/>
        <v>0.2</v>
      </c>
      <c r="H33" s="531"/>
      <c r="I33" s="531"/>
      <c r="J33" s="531"/>
      <c r="K33" s="531"/>
      <c r="L33" s="12"/>
      <c r="M33" s="85"/>
      <c r="N33" s="531"/>
      <c r="O33" s="531"/>
      <c r="P33" s="531"/>
      <c r="Q33" s="531"/>
      <c r="R33" s="531"/>
      <c r="S33" s="542"/>
      <c r="T33" s="542"/>
      <c r="U33" s="542"/>
      <c r="V33" s="542"/>
      <c r="W33" s="542"/>
      <c r="X33" s="543"/>
    </row>
    <row r="34" spans="2:27" ht="17.649999999999999" customHeight="1">
      <c r="B34" s="113" t="s">
        <v>38</v>
      </c>
      <c r="C34" s="366"/>
      <c r="D34" s="366"/>
      <c r="E34" s="103">
        <f t="shared" si="4"/>
        <v>0.2</v>
      </c>
      <c r="H34" s="531"/>
      <c r="I34" s="531"/>
      <c r="J34" s="531"/>
      <c r="K34" s="531"/>
      <c r="L34" s="12"/>
      <c r="M34" s="85"/>
      <c r="N34" s="531"/>
      <c r="O34" s="531"/>
      <c r="P34" s="531"/>
      <c r="Q34" s="531"/>
      <c r="R34" s="531"/>
      <c r="S34" s="542"/>
      <c r="T34" s="542"/>
      <c r="U34" s="542"/>
      <c r="V34" s="542"/>
      <c r="W34" s="542"/>
      <c r="X34" s="543"/>
    </row>
    <row r="35" spans="2:27" ht="17.649999999999999" customHeight="1">
      <c r="B35" s="113" t="s">
        <v>39</v>
      </c>
      <c r="C35" s="367"/>
      <c r="D35" s="367"/>
      <c r="E35" s="103">
        <f t="shared" si="4"/>
        <v>0.2</v>
      </c>
      <c r="H35" s="531"/>
      <c r="I35" s="531"/>
      <c r="J35" s="531"/>
      <c r="K35" s="531"/>
      <c r="L35" s="12"/>
      <c r="M35" s="85"/>
      <c r="N35" s="531"/>
      <c r="O35" s="531"/>
      <c r="P35" s="531"/>
      <c r="Q35" s="531"/>
      <c r="R35" s="531"/>
      <c r="S35" s="542"/>
      <c r="T35" s="542"/>
      <c r="U35" s="542"/>
      <c r="V35" s="542"/>
      <c r="W35" s="542"/>
      <c r="X35" s="543"/>
    </row>
    <row r="36" spans="2:27" ht="17.649999999999999" customHeight="1">
      <c r="B36" s="113" t="s">
        <v>40</v>
      </c>
      <c r="C36" s="365">
        <f>IF(ISERROR($T$23/$T$24),0,$T$23/$T$24)</f>
        <v>0.19235077612417986</v>
      </c>
      <c r="D36" s="365">
        <f t="shared" si="5"/>
        <v>0.15</v>
      </c>
      <c r="E36" s="103">
        <f t="shared" si="4"/>
        <v>0.2</v>
      </c>
      <c r="H36" s="531"/>
      <c r="I36" s="531"/>
      <c r="J36" s="531"/>
      <c r="K36" s="531"/>
      <c r="L36" s="12"/>
      <c r="M36" s="85"/>
      <c r="N36" s="531"/>
      <c r="O36" s="531"/>
      <c r="P36" s="531"/>
      <c r="Q36" s="531"/>
      <c r="R36" s="531"/>
      <c r="S36" s="542"/>
      <c r="T36" s="542"/>
      <c r="U36" s="542"/>
      <c r="V36" s="542"/>
      <c r="W36" s="542"/>
      <c r="X36" s="543"/>
    </row>
    <row r="37" spans="2:27" ht="17.649999999999999" customHeight="1">
      <c r="B37" s="113" t="s">
        <v>41</v>
      </c>
      <c r="C37" s="366"/>
      <c r="D37" s="366"/>
      <c r="E37" s="103">
        <f t="shared" si="4"/>
        <v>0.2</v>
      </c>
      <c r="H37" s="531"/>
      <c r="I37" s="531"/>
      <c r="J37" s="531"/>
      <c r="K37" s="531"/>
      <c r="L37" s="12"/>
      <c r="M37" s="85"/>
      <c r="N37" s="531"/>
      <c r="O37" s="531"/>
      <c r="P37" s="531"/>
      <c r="Q37" s="531"/>
      <c r="R37" s="531"/>
      <c r="S37" s="542"/>
      <c r="T37" s="542"/>
      <c r="U37" s="542"/>
      <c r="V37" s="542"/>
      <c r="W37" s="542"/>
      <c r="X37" s="543"/>
    </row>
    <row r="38" spans="2:27" ht="17.649999999999999" customHeight="1">
      <c r="B38" s="113" t="s">
        <v>42</v>
      </c>
      <c r="C38" s="367"/>
      <c r="D38" s="367"/>
      <c r="E38" s="103">
        <v>0</v>
      </c>
      <c r="F38" s="108"/>
      <c r="G38" s="108"/>
      <c r="H38" s="532"/>
      <c r="I38" s="532"/>
      <c r="J38" s="532"/>
      <c r="K38" s="532"/>
      <c r="L38" s="7"/>
      <c r="M38" s="87"/>
      <c r="N38" s="532"/>
      <c r="O38" s="532"/>
      <c r="P38" s="532"/>
      <c r="Q38" s="532"/>
      <c r="R38" s="532"/>
      <c r="S38" s="544"/>
      <c r="T38" s="544"/>
      <c r="U38" s="544"/>
      <c r="V38" s="544"/>
      <c r="W38" s="544"/>
      <c r="X38" s="545"/>
    </row>
    <row r="39" spans="2:27" ht="8.4499999999999993" customHeight="1">
      <c r="B39" s="105"/>
      <c r="C39" s="106"/>
      <c r="D39" s="106"/>
      <c r="E39" s="106"/>
      <c r="F39" s="106"/>
      <c r="G39" s="106"/>
      <c r="H39" s="106"/>
      <c r="I39" s="106"/>
      <c r="J39" s="106"/>
      <c r="K39" s="106"/>
      <c r="L39" s="106"/>
      <c r="M39" s="106"/>
      <c r="N39" s="106"/>
      <c r="O39" s="106"/>
      <c r="P39" s="106"/>
      <c r="Q39" s="106"/>
      <c r="R39" s="106"/>
      <c r="S39" s="106"/>
      <c r="T39" s="106"/>
      <c r="U39" s="106"/>
      <c r="V39" s="106"/>
      <c r="W39" s="106"/>
      <c r="X39" s="107"/>
    </row>
    <row r="40" spans="2:27" ht="15.75" customHeight="1">
      <c r="B40" s="546" t="s">
        <v>50</v>
      </c>
      <c r="C40" s="547"/>
      <c r="D40" s="547"/>
      <c r="E40" s="547"/>
      <c r="F40" s="547"/>
      <c r="G40" s="547"/>
      <c r="H40" s="547"/>
      <c r="I40" s="547"/>
      <c r="J40" s="547"/>
      <c r="K40" s="547"/>
      <c r="L40" s="547"/>
      <c r="M40" s="547"/>
      <c r="N40" s="547"/>
      <c r="O40" s="547"/>
      <c r="P40" s="547"/>
      <c r="Q40" s="547"/>
      <c r="R40" s="547"/>
      <c r="S40" s="547"/>
      <c r="T40" s="547"/>
      <c r="U40" s="547"/>
      <c r="V40" s="547"/>
      <c r="W40" s="547"/>
      <c r="X40" s="548"/>
    </row>
    <row r="41" spans="2:27" ht="33" customHeight="1">
      <c r="B41" s="549"/>
      <c r="C41" s="549"/>
      <c r="D41" s="549"/>
      <c r="E41" s="549"/>
      <c r="F41" s="549"/>
      <c r="G41" s="549"/>
      <c r="H41" s="549"/>
      <c r="I41" s="549"/>
      <c r="J41" s="549"/>
      <c r="K41" s="549"/>
      <c r="L41" s="549"/>
      <c r="M41" s="549"/>
      <c r="N41" s="549"/>
      <c r="O41" s="549"/>
      <c r="P41" s="549"/>
      <c r="Q41" s="549"/>
      <c r="R41" s="549"/>
      <c r="S41" s="549"/>
      <c r="T41" s="549"/>
      <c r="U41" s="549"/>
      <c r="V41" s="549"/>
      <c r="W41" s="549"/>
      <c r="X41" s="549"/>
      <c r="Y41" s="90"/>
      <c r="Z41" s="91"/>
      <c r="AA41" s="91"/>
    </row>
    <row r="42" spans="2:27" ht="10.5" customHeight="1">
      <c r="B42" s="550"/>
      <c r="C42" s="527"/>
      <c r="D42" s="527"/>
      <c r="E42" s="527"/>
      <c r="F42" s="527"/>
      <c r="G42" s="527"/>
      <c r="H42" s="527"/>
      <c r="I42" s="527"/>
      <c r="J42" s="527"/>
      <c r="K42" s="527"/>
      <c r="L42" s="527"/>
      <c r="M42" s="527"/>
      <c r="N42" s="527"/>
      <c r="O42" s="527"/>
      <c r="P42" s="527"/>
      <c r="Q42" s="527"/>
      <c r="R42" s="527"/>
      <c r="S42" s="527"/>
      <c r="T42" s="527"/>
      <c r="U42" s="527"/>
      <c r="V42" s="527"/>
      <c r="W42" s="527"/>
      <c r="X42" s="530"/>
      <c r="Y42" s="92"/>
      <c r="Z42" s="57"/>
      <c r="AA42" s="58"/>
    </row>
    <row r="43" spans="2:27" ht="18" customHeight="1">
      <c r="B43" s="551" t="s">
        <v>43</v>
      </c>
      <c r="C43" s="552"/>
      <c r="D43" s="552"/>
      <c r="E43" s="552"/>
      <c r="F43" s="552"/>
      <c r="G43" s="552"/>
      <c r="H43" s="552"/>
      <c r="I43" s="552"/>
      <c r="J43" s="552"/>
      <c r="K43" s="552"/>
      <c r="L43" s="552"/>
      <c r="M43" s="552"/>
      <c r="N43" s="552"/>
      <c r="O43" s="552"/>
      <c r="P43" s="552"/>
      <c r="Q43" s="552"/>
      <c r="R43" s="552"/>
      <c r="S43" s="552"/>
      <c r="T43" s="552"/>
      <c r="U43" s="552"/>
      <c r="V43" s="552"/>
      <c r="W43" s="552"/>
      <c r="X43" s="553"/>
      <c r="Y43" s="92"/>
      <c r="Z43" s="57"/>
      <c r="AA43" s="58"/>
    </row>
    <row r="44" spans="2:27" ht="32.25" customHeight="1">
      <c r="B44" s="554"/>
      <c r="C44" s="555"/>
      <c r="D44" s="555"/>
      <c r="E44" s="555"/>
      <c r="F44" s="555"/>
      <c r="G44" s="555"/>
      <c r="H44" s="555"/>
      <c r="I44" s="555"/>
      <c r="J44" s="555"/>
      <c r="K44" s="555"/>
      <c r="L44" s="555"/>
      <c r="M44" s="555"/>
      <c r="N44" s="555"/>
      <c r="O44" s="555"/>
      <c r="P44" s="555"/>
      <c r="Q44" s="555"/>
      <c r="R44" s="555"/>
      <c r="S44" s="555"/>
      <c r="T44" s="555"/>
      <c r="U44" s="555"/>
      <c r="V44" s="555"/>
      <c r="W44" s="555"/>
      <c r="X44" s="556"/>
      <c r="Y44" s="92"/>
      <c r="Z44" s="57"/>
      <c r="AA44" s="58"/>
    </row>
    <row r="45" spans="2:27" ht="8.4499999999999993" customHeight="1">
      <c r="B45" s="105"/>
      <c r="C45" s="106"/>
      <c r="D45" s="106"/>
      <c r="E45" s="106"/>
      <c r="F45" s="106"/>
      <c r="G45" s="527"/>
      <c r="H45" s="527"/>
      <c r="I45" s="527"/>
      <c r="J45" s="527"/>
      <c r="K45" s="527"/>
      <c r="L45" s="527"/>
      <c r="M45" s="106"/>
      <c r="N45" s="106"/>
      <c r="O45" s="106"/>
      <c r="P45" s="106"/>
      <c r="Q45" s="106"/>
      <c r="R45" s="106"/>
      <c r="S45" s="106"/>
      <c r="T45" s="106"/>
      <c r="U45" s="106"/>
      <c r="V45" s="106"/>
      <c r="W45" s="106"/>
      <c r="X45" s="107"/>
      <c r="Y45" s="92"/>
      <c r="Z45" s="57"/>
      <c r="AA45" s="58"/>
    </row>
    <row r="46" spans="2:27" ht="12.75">
      <c r="B46" s="533" t="s">
        <v>44</v>
      </c>
      <c r="C46" s="534"/>
      <c r="D46" s="534"/>
      <c r="E46" s="534"/>
      <c r="F46" s="534"/>
      <c r="G46" s="534"/>
      <c r="H46" s="534"/>
      <c r="J46" s="93" t="s">
        <v>45</v>
      </c>
      <c r="L46" s="535" t="s">
        <v>199</v>
      </c>
      <c r="M46" s="536"/>
      <c r="O46" s="85" t="s">
        <v>46</v>
      </c>
      <c r="Q46" s="521"/>
      <c r="R46" s="331"/>
      <c r="X46" s="110"/>
      <c r="Y46" s="92"/>
      <c r="Z46" s="57"/>
      <c r="AA46" s="58"/>
    </row>
    <row r="47" spans="2:27" ht="8.4499999999999993" customHeight="1">
      <c r="B47" s="95"/>
      <c r="I47" s="537"/>
      <c r="J47" s="537"/>
      <c r="K47" s="537"/>
      <c r="L47" s="537"/>
      <c r="M47" s="537"/>
      <c r="N47" s="537"/>
      <c r="O47" s="537"/>
      <c r="P47" s="537"/>
      <c r="Q47" s="537"/>
      <c r="R47" s="537"/>
      <c r="S47" s="537"/>
      <c r="T47" s="537"/>
      <c r="U47" s="537"/>
      <c r="V47" s="537"/>
      <c r="W47" s="537"/>
      <c r="X47" s="538"/>
      <c r="Y47" s="92"/>
      <c r="Z47" s="57"/>
      <c r="AA47" s="58"/>
    </row>
    <row r="48" spans="2:27" ht="35.25" customHeight="1">
      <c r="B48" s="539" t="s">
        <v>57</v>
      </c>
      <c r="C48" s="540"/>
      <c r="D48" s="540"/>
      <c r="E48" s="540"/>
      <c r="F48" s="540"/>
      <c r="G48" s="540"/>
      <c r="H48" s="540"/>
      <c r="I48" s="540"/>
      <c r="J48" s="540"/>
      <c r="K48" s="540"/>
      <c r="L48" s="540"/>
      <c r="M48" s="540"/>
      <c r="N48" s="540"/>
      <c r="O48" s="540"/>
      <c r="P48" s="540"/>
      <c r="Q48" s="540"/>
      <c r="R48" s="540"/>
      <c r="S48" s="540"/>
      <c r="T48" s="540"/>
      <c r="U48" s="540"/>
      <c r="V48" s="540"/>
      <c r="W48" s="540"/>
      <c r="X48" s="541"/>
      <c r="Y48" s="92"/>
      <c r="Z48" s="57"/>
      <c r="AA48" s="58"/>
    </row>
    <row r="49" spans="2:27" ht="8.4499999999999993" customHeight="1">
      <c r="B49" s="96"/>
      <c r="C49" s="108"/>
      <c r="D49" s="108"/>
      <c r="E49" s="108"/>
      <c r="F49" s="108"/>
      <c r="G49" s="114"/>
      <c r="H49" s="108"/>
      <c r="I49" s="16"/>
      <c r="J49" s="35"/>
      <c r="K49" s="7"/>
      <c r="L49" s="108"/>
      <c r="M49" s="108"/>
      <c r="N49" s="108"/>
      <c r="O49" s="108"/>
      <c r="P49" s="108"/>
      <c r="Q49" s="108"/>
      <c r="R49" s="108"/>
      <c r="S49" s="108"/>
      <c r="T49" s="108"/>
      <c r="U49" s="108"/>
      <c r="V49" s="108"/>
      <c r="W49" s="108"/>
      <c r="X49" s="111"/>
      <c r="Y49" s="92"/>
      <c r="Z49" s="57"/>
      <c r="AA49" s="58"/>
    </row>
    <row r="50" spans="2:27" ht="13.5" customHeight="1">
      <c r="G50" s="531"/>
      <c r="H50" s="531"/>
      <c r="I50" s="531"/>
      <c r="J50" s="531"/>
      <c r="K50" s="531"/>
      <c r="L50" s="531"/>
      <c r="M50" s="531"/>
      <c r="N50" s="531"/>
      <c r="O50" s="531"/>
      <c r="P50" s="531"/>
      <c r="Q50" s="531"/>
      <c r="R50" s="531"/>
      <c r="S50" s="531"/>
      <c r="T50" s="531"/>
      <c r="U50" s="531"/>
      <c r="V50" s="531"/>
      <c r="W50" s="531"/>
      <c r="X50" s="531"/>
      <c r="Y50" s="92"/>
      <c r="Z50" s="57"/>
      <c r="AA50" s="58"/>
    </row>
  </sheetData>
  <sheetProtection selectLockedCells="1" selectUnlockedCells="1"/>
  <mergeCells count="221">
    <mergeCell ref="AR7:AR10"/>
    <mergeCell ref="AR11:AR14"/>
    <mergeCell ref="AR15:AR18"/>
    <mergeCell ref="AR19:AR22"/>
    <mergeCell ref="B46:H46"/>
    <mergeCell ref="L46:M46"/>
    <mergeCell ref="Q46:R46"/>
    <mergeCell ref="I47:X47"/>
    <mergeCell ref="B48:X48"/>
    <mergeCell ref="H36:I36"/>
    <mergeCell ref="J36:K36"/>
    <mergeCell ref="N36:O36"/>
    <mergeCell ref="P36:R36"/>
    <mergeCell ref="H37:I37"/>
    <mergeCell ref="J37:K37"/>
    <mergeCell ref="N37:O37"/>
    <mergeCell ref="P37:R37"/>
    <mergeCell ref="H34:I34"/>
    <mergeCell ref="J34:K34"/>
    <mergeCell ref="N34:O34"/>
    <mergeCell ref="P34:R34"/>
    <mergeCell ref="H35:I35"/>
    <mergeCell ref="J35:K35"/>
    <mergeCell ref="N35:O35"/>
    <mergeCell ref="H32:I32"/>
    <mergeCell ref="J32:K32"/>
    <mergeCell ref="N32:O32"/>
    <mergeCell ref="P32:R32"/>
    <mergeCell ref="H33:I33"/>
    <mergeCell ref="J33:K33"/>
    <mergeCell ref="N33:O33"/>
    <mergeCell ref="P33:R33"/>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C36:C38"/>
    <mergeCell ref="D36:D38"/>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P35:R35"/>
    <mergeCell ref="D23:F23"/>
    <mergeCell ref="G23:M23"/>
    <mergeCell ref="N23:S23"/>
    <mergeCell ref="T23:X23"/>
    <mergeCell ref="D24:F24"/>
    <mergeCell ref="G24:M24"/>
    <mergeCell ref="N24:S24"/>
    <mergeCell ref="T24:X24"/>
    <mergeCell ref="B25:X25"/>
    <mergeCell ref="AI22:AK22"/>
    <mergeCell ref="AL22:AO22"/>
    <mergeCell ref="AP22:AQ22"/>
    <mergeCell ref="B21:X21"/>
    <mergeCell ref="AD21:AH21"/>
    <mergeCell ref="AI21:AK21"/>
    <mergeCell ref="AL21:AO21"/>
    <mergeCell ref="AP21:AQ21"/>
    <mergeCell ref="B22:C22"/>
    <mergeCell ref="G22:I22"/>
    <mergeCell ref="K22:M22"/>
    <mergeCell ref="O22:P22"/>
    <mergeCell ref="Q22:S22"/>
    <mergeCell ref="AL16:AO16"/>
    <mergeCell ref="AP19:AQ19"/>
    <mergeCell ref="B20:L20"/>
    <mergeCell ref="M20:X20"/>
    <mergeCell ref="AD20:AH20"/>
    <mergeCell ref="AI20:AK20"/>
    <mergeCell ref="AL20:AO20"/>
    <mergeCell ref="AP20:AQ20"/>
    <mergeCell ref="AD18:AH18"/>
    <mergeCell ref="AI18:AK18"/>
    <mergeCell ref="AL18:AO18"/>
    <mergeCell ref="AP18:AQ18"/>
    <mergeCell ref="B19:L19"/>
    <mergeCell ref="M19:X19"/>
    <mergeCell ref="AB19:AC22"/>
    <mergeCell ref="AD19:AH19"/>
    <mergeCell ref="AI19:AK19"/>
    <mergeCell ref="AL19:AO19"/>
    <mergeCell ref="C18:D18"/>
    <mergeCell ref="E18:F18"/>
    <mergeCell ref="G18:L18"/>
    <mergeCell ref="M18:Q18"/>
    <mergeCell ref="R18:U18"/>
    <mergeCell ref="V18:X18"/>
    <mergeCell ref="AI14:AK14"/>
    <mergeCell ref="AL14:AO14"/>
    <mergeCell ref="AP14:AQ14"/>
    <mergeCell ref="B15:X15"/>
    <mergeCell ref="AB15:AC18"/>
    <mergeCell ref="AD15:AH15"/>
    <mergeCell ref="AI15:AK15"/>
    <mergeCell ref="AL15:AO15"/>
    <mergeCell ref="AP15:AQ15"/>
    <mergeCell ref="B16:B17"/>
    <mergeCell ref="C16:D17"/>
    <mergeCell ref="AP16:AQ16"/>
    <mergeCell ref="M17:Q17"/>
    <mergeCell ref="R17:U17"/>
    <mergeCell ref="V17:X17"/>
    <mergeCell ref="AD17:AH17"/>
    <mergeCell ref="AI17:AK17"/>
    <mergeCell ref="AL17:AO17"/>
    <mergeCell ref="AP17:AQ17"/>
    <mergeCell ref="E16:F17"/>
    <mergeCell ref="G16:L17"/>
    <mergeCell ref="M16:X16"/>
    <mergeCell ref="AD16:AH16"/>
    <mergeCell ref="AI16:AK16"/>
    <mergeCell ref="AI11:AK11"/>
    <mergeCell ref="AL11:AO11"/>
    <mergeCell ref="AP11:AQ11"/>
    <mergeCell ref="B12:F13"/>
    <mergeCell ref="G12:J13"/>
    <mergeCell ref="K12:N13"/>
    <mergeCell ref="O12:X12"/>
    <mergeCell ref="AD12:AH12"/>
    <mergeCell ref="AI12:AK12"/>
    <mergeCell ref="AL12:AO12"/>
    <mergeCell ref="AP12:AQ12"/>
    <mergeCell ref="O13:R13"/>
    <mergeCell ref="S13:U13"/>
    <mergeCell ref="V13:X13"/>
    <mergeCell ref="AD13:AH13"/>
    <mergeCell ref="AI13:AK13"/>
    <mergeCell ref="AL13:AO13"/>
    <mergeCell ref="AP13:AQ13"/>
    <mergeCell ref="AP7:AQ7"/>
    <mergeCell ref="AD8:AH8"/>
    <mergeCell ref="AI8:AK8"/>
    <mergeCell ref="AL8:AO8"/>
    <mergeCell ref="AP8:AQ8"/>
    <mergeCell ref="B9:X9"/>
    <mergeCell ref="AD9:AH9"/>
    <mergeCell ref="AI9:AK9"/>
    <mergeCell ref="AL9:AO9"/>
    <mergeCell ref="AP9:AQ9"/>
    <mergeCell ref="B7:F8"/>
    <mergeCell ref="G7:X8"/>
    <mergeCell ref="AB7:AC10"/>
    <mergeCell ref="AD7:AH7"/>
    <mergeCell ref="AI7:AK7"/>
    <mergeCell ref="AL7:AO7"/>
    <mergeCell ref="B10:X10"/>
    <mergeCell ref="AD10:AH10"/>
    <mergeCell ref="AI10:AK10"/>
    <mergeCell ref="AL10:AO10"/>
    <mergeCell ref="AP10:AQ10"/>
    <mergeCell ref="AI5:AK6"/>
    <mergeCell ref="AL5:AO6"/>
    <mergeCell ref="AP5:AQ6"/>
    <mergeCell ref="B6:X6"/>
    <mergeCell ref="B1:T1"/>
    <mergeCell ref="U1:X4"/>
    <mergeCell ref="B2:T4"/>
    <mergeCell ref="C5:D5"/>
    <mergeCell ref="E5:G5"/>
    <mergeCell ref="H5:J5"/>
    <mergeCell ref="K5:N5"/>
    <mergeCell ref="O5:R5"/>
    <mergeCell ref="S5:V5"/>
    <mergeCell ref="AB3:AR4"/>
    <mergeCell ref="AR5:AR6"/>
    <mergeCell ref="AB1:AR1"/>
    <mergeCell ref="C27:C29"/>
    <mergeCell ref="D27:D29"/>
    <mergeCell ref="C30:C32"/>
    <mergeCell ref="D30:D32"/>
    <mergeCell ref="C33:C35"/>
    <mergeCell ref="D33:D35"/>
    <mergeCell ref="W5:X5"/>
    <mergeCell ref="AB5:AC6"/>
    <mergeCell ref="AD5:AH6"/>
    <mergeCell ref="B11:X11"/>
    <mergeCell ref="AB11:AC14"/>
    <mergeCell ref="AD11:AH11"/>
    <mergeCell ref="B14:F14"/>
    <mergeCell ref="G14:J14"/>
    <mergeCell ref="K14:N14"/>
    <mergeCell ref="O14:R14"/>
    <mergeCell ref="S14:U14"/>
    <mergeCell ref="V14:X14"/>
    <mergeCell ref="AD14:AH14"/>
    <mergeCell ref="T22:U22"/>
    <mergeCell ref="V22:W22"/>
    <mergeCell ref="AD22:AH22"/>
    <mergeCell ref="B24:C24"/>
    <mergeCell ref="B23:C23"/>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37">
    <tabColor rgb="FFFFFF00"/>
    <pageSetUpPr fitToPage="1"/>
  </sheetPr>
  <dimension ref="B1:AR50"/>
  <sheetViews>
    <sheetView zoomScale="80" zoomScaleNormal="80" zoomScaleSheetLayoutView="100" workbookViewId="0">
      <selection activeCell="H5" sqref="H5:J5"/>
    </sheetView>
  </sheetViews>
  <sheetFormatPr baseColWidth="10" defaultColWidth="4.625" defaultRowHeight="13.5" customHeight="1"/>
  <cols>
    <col min="1" max="1" width="1" style="104" customWidth="1"/>
    <col min="2" max="2" width="9.875" style="104" customWidth="1"/>
    <col min="3" max="3" width="8.5" style="104" customWidth="1"/>
    <col min="4" max="4" width="8.25" style="104" customWidth="1"/>
    <col min="5" max="5" width="8.125" style="104" customWidth="1"/>
    <col min="6" max="6" width="6.625" style="104" customWidth="1"/>
    <col min="7" max="7" width="3.5" style="104" customWidth="1"/>
    <col min="8" max="8" width="2.375" style="104" customWidth="1"/>
    <col min="9" max="9" width="2" style="104" customWidth="1"/>
    <col min="10" max="10" width="7.25" style="104" customWidth="1"/>
    <col min="11" max="11" width="1.75" style="104" customWidth="1"/>
    <col min="12" max="12" width="2.125" style="104" customWidth="1"/>
    <col min="13" max="13" width="2.375" style="104" customWidth="1"/>
    <col min="14" max="14" width="6.125" style="104" customWidth="1"/>
    <col min="15" max="15" width="4.5" style="104" customWidth="1"/>
    <col min="16" max="16" width="2" style="104" customWidth="1"/>
    <col min="17" max="17" width="1.5" style="104" customWidth="1"/>
    <col min="18" max="18" width="3.75" style="104" customWidth="1"/>
    <col min="19" max="19" width="5.375" style="104" customWidth="1"/>
    <col min="20" max="20" width="3.875" style="104" customWidth="1"/>
    <col min="21" max="21" width="4.375" style="104" customWidth="1"/>
    <col min="22" max="22" width="5.875" style="104" customWidth="1"/>
    <col min="23" max="23" width="5.75" style="104" customWidth="1"/>
    <col min="24" max="24" width="6.25" style="104" customWidth="1"/>
    <col min="25" max="25" width="1.375" style="75" customWidth="1"/>
    <col min="26" max="26" width="3.25" style="76" customWidth="1"/>
    <col min="27" max="27" width="3.75" style="76" customWidth="1"/>
    <col min="28" max="43" width="4.625" style="76"/>
    <col min="44" max="44" width="8.125" style="104" customWidth="1"/>
    <col min="45" max="16384" width="4.625" style="104"/>
  </cols>
  <sheetData>
    <row r="1" spans="2:44" ht="20.25" customHeight="1">
      <c r="B1" s="459" t="s">
        <v>72</v>
      </c>
      <c r="C1" s="460"/>
      <c r="D1" s="460"/>
      <c r="E1" s="460"/>
      <c r="F1" s="460"/>
      <c r="G1" s="460"/>
      <c r="H1" s="460"/>
      <c r="I1" s="460"/>
      <c r="J1" s="460"/>
      <c r="K1" s="460"/>
      <c r="L1" s="460"/>
      <c r="M1" s="460"/>
      <c r="N1" s="460"/>
      <c r="O1" s="460"/>
      <c r="P1" s="460"/>
      <c r="Q1" s="460"/>
      <c r="R1" s="460"/>
      <c r="S1" s="460"/>
      <c r="T1" s="461"/>
      <c r="U1" s="462"/>
      <c r="V1" s="463"/>
      <c r="W1" s="463"/>
      <c r="X1" s="464"/>
      <c r="AB1" s="383" t="s">
        <v>374</v>
      </c>
      <c r="AC1" s="383"/>
      <c r="AD1" s="383"/>
      <c r="AE1" s="383"/>
      <c r="AF1" s="383"/>
      <c r="AG1" s="383"/>
      <c r="AH1" s="383"/>
      <c r="AI1" s="383"/>
      <c r="AJ1" s="383"/>
      <c r="AK1" s="383"/>
      <c r="AL1" s="383"/>
      <c r="AM1" s="383"/>
      <c r="AN1" s="383"/>
      <c r="AO1" s="383"/>
      <c r="AP1" s="383"/>
      <c r="AQ1" s="383"/>
      <c r="AR1" s="383"/>
    </row>
    <row r="2" spans="2:44" ht="13.5" customHeight="1">
      <c r="B2" s="471" t="s">
        <v>75</v>
      </c>
      <c r="C2" s="472"/>
      <c r="D2" s="472"/>
      <c r="E2" s="472"/>
      <c r="F2" s="472"/>
      <c r="G2" s="472"/>
      <c r="H2" s="472"/>
      <c r="I2" s="472"/>
      <c r="J2" s="472"/>
      <c r="K2" s="472"/>
      <c r="L2" s="472"/>
      <c r="M2" s="472"/>
      <c r="N2" s="472"/>
      <c r="O2" s="472"/>
      <c r="P2" s="472"/>
      <c r="Q2" s="472"/>
      <c r="R2" s="472"/>
      <c r="S2" s="472"/>
      <c r="T2" s="473"/>
      <c r="U2" s="465"/>
      <c r="V2" s="466"/>
      <c r="W2" s="466"/>
      <c r="X2" s="467"/>
    </row>
    <row r="3" spans="2:44" ht="13.5" customHeight="1">
      <c r="B3" s="474"/>
      <c r="C3" s="475"/>
      <c r="D3" s="475"/>
      <c r="E3" s="475"/>
      <c r="F3" s="475"/>
      <c r="G3" s="475"/>
      <c r="H3" s="475"/>
      <c r="I3" s="475"/>
      <c r="J3" s="475"/>
      <c r="K3" s="475"/>
      <c r="L3" s="475"/>
      <c r="M3" s="475"/>
      <c r="N3" s="475"/>
      <c r="O3" s="475"/>
      <c r="P3" s="475"/>
      <c r="Q3" s="475"/>
      <c r="R3" s="475"/>
      <c r="S3" s="475"/>
      <c r="T3" s="476"/>
      <c r="U3" s="465"/>
      <c r="V3" s="466"/>
      <c r="W3" s="466"/>
      <c r="X3" s="467"/>
      <c r="AB3" s="372" t="s">
        <v>194</v>
      </c>
      <c r="AC3" s="372"/>
      <c r="AD3" s="372"/>
      <c r="AE3" s="372"/>
      <c r="AF3" s="372"/>
      <c r="AG3" s="372"/>
      <c r="AH3" s="372"/>
      <c r="AI3" s="372"/>
      <c r="AJ3" s="372"/>
      <c r="AK3" s="372"/>
      <c r="AL3" s="372"/>
      <c r="AM3" s="372"/>
      <c r="AN3" s="372"/>
      <c r="AO3" s="372"/>
      <c r="AP3" s="372"/>
      <c r="AQ3" s="372"/>
      <c r="AR3" s="372"/>
    </row>
    <row r="4" spans="2:44" ht="13.5" customHeight="1">
      <c r="B4" s="477"/>
      <c r="C4" s="478"/>
      <c r="D4" s="478"/>
      <c r="E4" s="478"/>
      <c r="F4" s="478"/>
      <c r="G4" s="478"/>
      <c r="H4" s="478"/>
      <c r="I4" s="478"/>
      <c r="J4" s="478"/>
      <c r="K4" s="478"/>
      <c r="L4" s="478"/>
      <c r="M4" s="478"/>
      <c r="N4" s="478"/>
      <c r="O4" s="478"/>
      <c r="P4" s="478"/>
      <c r="Q4" s="478"/>
      <c r="R4" s="478"/>
      <c r="S4" s="478"/>
      <c r="T4" s="479"/>
      <c r="U4" s="468"/>
      <c r="V4" s="469"/>
      <c r="W4" s="469"/>
      <c r="X4" s="470"/>
      <c r="AB4" s="372"/>
      <c r="AC4" s="372"/>
      <c r="AD4" s="372"/>
      <c r="AE4" s="372"/>
      <c r="AF4" s="372"/>
      <c r="AG4" s="372"/>
      <c r="AH4" s="372"/>
      <c r="AI4" s="372"/>
      <c r="AJ4" s="372"/>
      <c r="AK4" s="372"/>
      <c r="AL4" s="372"/>
      <c r="AM4" s="372"/>
      <c r="AN4" s="372"/>
      <c r="AO4" s="372"/>
      <c r="AP4" s="372"/>
      <c r="AQ4" s="372"/>
      <c r="AR4" s="372"/>
    </row>
    <row r="5" spans="2:44" s="41" customFormat="1" ht="14.25" customHeight="1">
      <c r="B5" s="102" t="s">
        <v>0</v>
      </c>
      <c r="C5" s="336" t="s">
        <v>126</v>
      </c>
      <c r="D5" s="336"/>
      <c r="E5" s="337" t="s">
        <v>1</v>
      </c>
      <c r="F5" s="337"/>
      <c r="G5" s="337"/>
      <c r="H5" s="336" t="s">
        <v>441</v>
      </c>
      <c r="I5" s="336"/>
      <c r="J5" s="336"/>
      <c r="K5" s="337" t="s">
        <v>2</v>
      </c>
      <c r="L5" s="337"/>
      <c r="M5" s="337"/>
      <c r="N5" s="337"/>
      <c r="O5" s="783">
        <v>44764</v>
      </c>
      <c r="P5" s="336"/>
      <c r="Q5" s="336"/>
      <c r="R5" s="336"/>
      <c r="S5" s="339" t="s">
        <v>3</v>
      </c>
      <c r="T5" s="340"/>
      <c r="U5" s="340"/>
      <c r="V5" s="341"/>
      <c r="W5" s="342" t="s">
        <v>120</v>
      </c>
      <c r="X5" s="343"/>
      <c r="Y5" s="47"/>
      <c r="Z5" s="48"/>
      <c r="AA5" s="48"/>
      <c r="AB5" s="380" t="s">
        <v>143</v>
      </c>
      <c r="AC5" s="380"/>
      <c r="AD5" s="380" t="s">
        <v>144</v>
      </c>
      <c r="AE5" s="380"/>
      <c r="AF5" s="380"/>
      <c r="AG5" s="380"/>
      <c r="AH5" s="380"/>
      <c r="AI5" s="380" t="s">
        <v>145</v>
      </c>
      <c r="AJ5" s="380"/>
      <c r="AK5" s="380"/>
      <c r="AL5" s="380" t="s">
        <v>146</v>
      </c>
      <c r="AM5" s="380"/>
      <c r="AN5" s="380"/>
      <c r="AO5" s="380"/>
      <c r="AP5" s="372" t="s">
        <v>149</v>
      </c>
      <c r="AQ5" s="372"/>
      <c r="AR5" s="373" t="s">
        <v>150</v>
      </c>
    </row>
    <row r="6" spans="2:44" ht="9" customHeight="1">
      <c r="B6" s="484"/>
      <c r="C6" s="484"/>
      <c r="D6" s="484"/>
      <c r="E6" s="484"/>
      <c r="F6" s="484"/>
      <c r="G6" s="484"/>
      <c r="H6" s="484"/>
      <c r="I6" s="484"/>
      <c r="J6" s="484"/>
      <c r="K6" s="484"/>
      <c r="L6" s="484"/>
      <c r="M6" s="484"/>
      <c r="N6" s="484"/>
      <c r="O6" s="484"/>
      <c r="P6" s="484"/>
      <c r="Q6" s="484"/>
      <c r="R6" s="484"/>
      <c r="S6" s="484"/>
      <c r="T6" s="484"/>
      <c r="U6" s="484"/>
      <c r="V6" s="484"/>
      <c r="W6" s="484"/>
      <c r="X6" s="484"/>
      <c r="AB6" s="380"/>
      <c r="AC6" s="380"/>
      <c r="AD6" s="380"/>
      <c r="AE6" s="380"/>
      <c r="AF6" s="380"/>
      <c r="AG6" s="380"/>
      <c r="AH6" s="380"/>
      <c r="AI6" s="380"/>
      <c r="AJ6" s="380"/>
      <c r="AK6" s="380"/>
      <c r="AL6" s="380"/>
      <c r="AM6" s="380"/>
      <c r="AN6" s="380"/>
      <c r="AO6" s="380"/>
      <c r="AP6" s="372"/>
      <c r="AQ6" s="372"/>
      <c r="AR6" s="373"/>
    </row>
    <row r="7" spans="2:44" ht="14.25" customHeight="1">
      <c r="B7" s="485" t="s">
        <v>76</v>
      </c>
      <c r="C7" s="486"/>
      <c r="D7" s="486"/>
      <c r="E7" s="486"/>
      <c r="F7" s="487"/>
      <c r="G7" s="491" t="s">
        <v>87</v>
      </c>
      <c r="H7" s="492"/>
      <c r="I7" s="492"/>
      <c r="J7" s="492"/>
      <c r="K7" s="492"/>
      <c r="L7" s="492"/>
      <c r="M7" s="492"/>
      <c r="N7" s="492"/>
      <c r="O7" s="492"/>
      <c r="P7" s="492"/>
      <c r="Q7" s="492"/>
      <c r="R7" s="492"/>
      <c r="S7" s="492"/>
      <c r="T7" s="492"/>
      <c r="U7" s="492"/>
      <c r="V7" s="492"/>
      <c r="W7" s="492"/>
      <c r="X7" s="493"/>
      <c r="AB7" s="497">
        <v>2019</v>
      </c>
      <c r="AC7" s="497"/>
      <c r="AD7" s="480" t="s">
        <v>127</v>
      </c>
      <c r="AE7" s="480"/>
      <c r="AF7" s="480"/>
      <c r="AG7" s="480"/>
      <c r="AH7" s="480"/>
      <c r="AI7" s="378"/>
      <c r="AJ7" s="378"/>
      <c r="AK7" s="378"/>
      <c r="AL7" s="378"/>
      <c r="AM7" s="378"/>
      <c r="AN7" s="378"/>
      <c r="AO7" s="378"/>
      <c r="AP7" s="379" t="e">
        <f t="shared" ref="AP7:AP10" si="0">AL7/AI7</f>
        <v>#DIV/0!</v>
      </c>
      <c r="AQ7" s="379"/>
      <c r="AR7" s="384" t="e">
        <f>SUM(AP7:AQ10)/4</f>
        <v>#DIV/0!</v>
      </c>
    </row>
    <row r="8" spans="2:44" ht="14.25" customHeight="1">
      <c r="B8" s="488"/>
      <c r="C8" s="489"/>
      <c r="D8" s="489"/>
      <c r="E8" s="489"/>
      <c r="F8" s="490"/>
      <c r="G8" s="494"/>
      <c r="H8" s="495"/>
      <c r="I8" s="495"/>
      <c r="J8" s="495"/>
      <c r="K8" s="495"/>
      <c r="L8" s="495"/>
      <c r="M8" s="495"/>
      <c r="N8" s="495"/>
      <c r="O8" s="495"/>
      <c r="P8" s="495"/>
      <c r="Q8" s="495"/>
      <c r="R8" s="495"/>
      <c r="S8" s="495"/>
      <c r="T8" s="495"/>
      <c r="U8" s="495"/>
      <c r="V8" s="495"/>
      <c r="W8" s="495"/>
      <c r="X8" s="496"/>
      <c r="AB8" s="497"/>
      <c r="AC8" s="497"/>
      <c r="AD8" s="480" t="s">
        <v>128</v>
      </c>
      <c r="AE8" s="480"/>
      <c r="AF8" s="480"/>
      <c r="AG8" s="480"/>
      <c r="AH8" s="480"/>
      <c r="AI8" s="378"/>
      <c r="AJ8" s="378"/>
      <c r="AK8" s="378"/>
      <c r="AL8" s="378"/>
      <c r="AM8" s="378"/>
      <c r="AN8" s="378"/>
      <c r="AO8" s="378"/>
      <c r="AP8" s="379" t="e">
        <f t="shared" si="0"/>
        <v>#DIV/0!</v>
      </c>
      <c r="AQ8" s="379"/>
      <c r="AR8" s="384"/>
    </row>
    <row r="9" spans="2:44" ht="19.149999999999999" customHeight="1">
      <c r="B9" s="481" t="s">
        <v>49</v>
      </c>
      <c r="C9" s="482"/>
      <c r="D9" s="482"/>
      <c r="E9" s="482"/>
      <c r="F9" s="482"/>
      <c r="G9" s="482"/>
      <c r="H9" s="482"/>
      <c r="I9" s="482"/>
      <c r="J9" s="482"/>
      <c r="K9" s="482"/>
      <c r="L9" s="482"/>
      <c r="M9" s="482"/>
      <c r="N9" s="482"/>
      <c r="O9" s="482"/>
      <c r="P9" s="482"/>
      <c r="Q9" s="482"/>
      <c r="R9" s="482"/>
      <c r="S9" s="482"/>
      <c r="T9" s="482"/>
      <c r="U9" s="482"/>
      <c r="V9" s="482"/>
      <c r="W9" s="482"/>
      <c r="X9" s="483"/>
      <c r="AB9" s="497"/>
      <c r="AC9" s="497"/>
      <c r="AD9" s="480" t="s">
        <v>129</v>
      </c>
      <c r="AE9" s="480"/>
      <c r="AF9" s="480"/>
      <c r="AG9" s="480"/>
      <c r="AH9" s="480"/>
      <c r="AI9" s="378"/>
      <c r="AJ9" s="378"/>
      <c r="AK9" s="378"/>
      <c r="AL9" s="378"/>
      <c r="AM9" s="378"/>
      <c r="AN9" s="378"/>
      <c r="AO9" s="378"/>
      <c r="AP9" s="379" t="e">
        <f t="shared" si="0"/>
        <v>#DIV/0!</v>
      </c>
      <c r="AQ9" s="379"/>
      <c r="AR9" s="384"/>
    </row>
    <row r="10" spans="2:44" ht="15" customHeight="1">
      <c r="B10" s="499" t="s">
        <v>4</v>
      </c>
      <c r="C10" s="500"/>
      <c r="D10" s="500"/>
      <c r="E10" s="500"/>
      <c r="F10" s="500"/>
      <c r="G10" s="500"/>
      <c r="H10" s="500"/>
      <c r="I10" s="500"/>
      <c r="J10" s="500"/>
      <c r="K10" s="500"/>
      <c r="L10" s="500"/>
      <c r="M10" s="500"/>
      <c r="N10" s="500"/>
      <c r="O10" s="500"/>
      <c r="P10" s="500"/>
      <c r="Q10" s="500"/>
      <c r="R10" s="500"/>
      <c r="S10" s="500"/>
      <c r="T10" s="500"/>
      <c r="U10" s="500"/>
      <c r="V10" s="500"/>
      <c r="W10" s="500"/>
      <c r="X10" s="500"/>
      <c r="AB10" s="497"/>
      <c r="AC10" s="497"/>
      <c r="AD10" s="480" t="s">
        <v>130</v>
      </c>
      <c r="AE10" s="480"/>
      <c r="AF10" s="480"/>
      <c r="AG10" s="480"/>
      <c r="AH10" s="480"/>
      <c r="AI10" s="378"/>
      <c r="AJ10" s="378"/>
      <c r="AK10" s="378"/>
      <c r="AL10" s="378"/>
      <c r="AM10" s="378"/>
      <c r="AN10" s="378"/>
      <c r="AO10" s="378"/>
      <c r="AP10" s="379" t="e">
        <f t="shared" si="0"/>
        <v>#DIV/0!</v>
      </c>
      <c r="AQ10" s="379"/>
      <c r="AR10" s="384"/>
    </row>
    <row r="11" spans="2:44" ht="38.25" customHeight="1">
      <c r="B11" s="501" t="s">
        <v>174</v>
      </c>
      <c r="C11" s="501"/>
      <c r="D11" s="501"/>
      <c r="E11" s="501"/>
      <c r="F11" s="501"/>
      <c r="G11" s="501"/>
      <c r="H11" s="501"/>
      <c r="I11" s="501"/>
      <c r="J11" s="501"/>
      <c r="K11" s="501"/>
      <c r="L11" s="501"/>
      <c r="M11" s="501"/>
      <c r="N11" s="501"/>
      <c r="O11" s="501"/>
      <c r="P11" s="501"/>
      <c r="Q11" s="501"/>
      <c r="R11" s="501"/>
      <c r="S11" s="501"/>
      <c r="T11" s="501"/>
      <c r="U11" s="501"/>
      <c r="V11" s="501"/>
      <c r="W11" s="501"/>
      <c r="X11" s="501"/>
      <c r="AB11" s="502">
        <v>2020</v>
      </c>
      <c r="AC11" s="502"/>
      <c r="AD11" s="503" t="s">
        <v>131</v>
      </c>
      <c r="AE11" s="503"/>
      <c r="AF11" s="503"/>
      <c r="AG11" s="503"/>
      <c r="AH11" s="503"/>
      <c r="AI11" s="381">
        <v>189</v>
      </c>
      <c r="AJ11" s="381"/>
      <c r="AK11" s="381"/>
      <c r="AL11" s="381">
        <v>333</v>
      </c>
      <c r="AM11" s="381"/>
      <c r="AN11" s="381"/>
      <c r="AO11" s="381"/>
      <c r="AP11" s="382">
        <f>AL11/AI11</f>
        <v>1.7619047619047619</v>
      </c>
      <c r="AQ11" s="382"/>
      <c r="AR11" s="385">
        <f>SUM(AP11:AQ14)/4</f>
        <v>1.280717833137359</v>
      </c>
    </row>
    <row r="12" spans="2:44" ht="12.75">
      <c r="B12" s="506" t="s">
        <v>56</v>
      </c>
      <c r="C12" s="507"/>
      <c r="D12" s="507"/>
      <c r="E12" s="507"/>
      <c r="F12" s="508"/>
      <c r="G12" s="506" t="s">
        <v>48</v>
      </c>
      <c r="H12" s="507"/>
      <c r="I12" s="507"/>
      <c r="J12" s="508"/>
      <c r="K12" s="506" t="s">
        <v>5</v>
      </c>
      <c r="L12" s="507"/>
      <c r="M12" s="507"/>
      <c r="N12" s="508"/>
      <c r="O12" s="499" t="s">
        <v>6</v>
      </c>
      <c r="P12" s="500"/>
      <c r="Q12" s="500"/>
      <c r="R12" s="500"/>
      <c r="S12" s="500"/>
      <c r="T12" s="500"/>
      <c r="U12" s="500"/>
      <c r="V12" s="500"/>
      <c r="W12" s="500"/>
      <c r="X12" s="512"/>
      <c r="Y12" s="78"/>
      <c r="Z12" s="79"/>
      <c r="AA12" s="79"/>
      <c r="AB12" s="502"/>
      <c r="AC12" s="502"/>
      <c r="AD12" s="503" t="s">
        <v>132</v>
      </c>
      <c r="AE12" s="503"/>
      <c r="AF12" s="503"/>
      <c r="AG12" s="503"/>
      <c r="AH12" s="503"/>
      <c r="AI12" s="381">
        <v>76</v>
      </c>
      <c r="AJ12" s="381"/>
      <c r="AK12" s="381"/>
      <c r="AL12" s="381">
        <v>94</v>
      </c>
      <c r="AM12" s="381"/>
      <c r="AN12" s="381"/>
      <c r="AO12" s="381"/>
      <c r="AP12" s="382">
        <f t="shared" ref="AP12:AP22" si="1">AL12/AI12</f>
        <v>1.236842105263158</v>
      </c>
      <c r="AQ12" s="382"/>
      <c r="AR12" s="385"/>
    </row>
    <row r="13" spans="2:44" ht="25.5" customHeight="1">
      <c r="B13" s="509"/>
      <c r="C13" s="510"/>
      <c r="D13" s="510"/>
      <c r="E13" s="510"/>
      <c r="F13" s="511"/>
      <c r="G13" s="509"/>
      <c r="H13" s="510"/>
      <c r="I13" s="510"/>
      <c r="J13" s="511"/>
      <c r="K13" s="509"/>
      <c r="L13" s="510"/>
      <c r="M13" s="510"/>
      <c r="N13" s="511"/>
      <c r="O13" s="499" t="s">
        <v>55</v>
      </c>
      <c r="P13" s="500"/>
      <c r="Q13" s="500"/>
      <c r="R13" s="512"/>
      <c r="S13" s="499" t="s">
        <v>54</v>
      </c>
      <c r="T13" s="500"/>
      <c r="U13" s="512"/>
      <c r="V13" s="499" t="s">
        <v>53</v>
      </c>
      <c r="W13" s="500"/>
      <c r="X13" s="512"/>
      <c r="Y13" s="78"/>
      <c r="Z13" s="79"/>
      <c r="AA13" s="79"/>
      <c r="AB13" s="502"/>
      <c r="AC13" s="502"/>
      <c r="AD13" s="503" t="s">
        <v>133</v>
      </c>
      <c r="AE13" s="503"/>
      <c r="AF13" s="503"/>
      <c r="AG13" s="503"/>
      <c r="AH13" s="503"/>
      <c r="AI13" s="381">
        <v>146</v>
      </c>
      <c r="AJ13" s="381"/>
      <c r="AK13" s="381"/>
      <c r="AL13" s="381">
        <v>141</v>
      </c>
      <c r="AM13" s="381"/>
      <c r="AN13" s="381"/>
      <c r="AO13" s="381"/>
      <c r="AP13" s="382">
        <f t="shared" si="1"/>
        <v>0.96575342465753422</v>
      </c>
      <c r="AQ13" s="382"/>
      <c r="AR13" s="385"/>
    </row>
    <row r="14" spans="2:44" ht="29.25" customHeight="1">
      <c r="B14" s="513" t="s">
        <v>289</v>
      </c>
      <c r="C14" s="513"/>
      <c r="D14" s="513"/>
      <c r="E14" s="513"/>
      <c r="F14" s="513"/>
      <c r="G14" s="409" t="s">
        <v>100</v>
      </c>
      <c r="H14" s="409"/>
      <c r="I14" s="409"/>
      <c r="J14" s="409"/>
      <c r="K14" s="409">
        <v>0.81</v>
      </c>
      <c r="L14" s="409"/>
      <c r="M14" s="409"/>
      <c r="N14" s="409"/>
      <c r="O14" s="514">
        <v>1</v>
      </c>
      <c r="P14" s="515"/>
      <c r="Q14" s="515"/>
      <c r="R14" s="516"/>
      <c r="S14" s="329">
        <v>44561</v>
      </c>
      <c r="T14" s="330"/>
      <c r="U14" s="331"/>
      <c r="V14" s="332">
        <v>2021</v>
      </c>
      <c r="W14" s="332"/>
      <c r="X14" s="332"/>
      <c r="AB14" s="502"/>
      <c r="AC14" s="502"/>
      <c r="AD14" s="503" t="s">
        <v>134</v>
      </c>
      <c r="AE14" s="503"/>
      <c r="AF14" s="503"/>
      <c r="AG14" s="503"/>
      <c r="AH14" s="503"/>
      <c r="AI14" s="381">
        <v>221</v>
      </c>
      <c r="AJ14" s="381"/>
      <c r="AK14" s="381"/>
      <c r="AL14" s="381">
        <v>256</v>
      </c>
      <c r="AM14" s="381"/>
      <c r="AN14" s="381"/>
      <c r="AO14" s="381"/>
      <c r="AP14" s="382">
        <f t="shared" si="1"/>
        <v>1.158371040723982</v>
      </c>
      <c r="AQ14" s="382"/>
      <c r="AR14" s="385"/>
    </row>
    <row r="15" spans="2:44" ht="18" customHeight="1">
      <c r="B15" s="481" t="s">
        <v>7</v>
      </c>
      <c r="C15" s="482"/>
      <c r="D15" s="482"/>
      <c r="E15" s="482"/>
      <c r="F15" s="482"/>
      <c r="G15" s="482"/>
      <c r="H15" s="482"/>
      <c r="I15" s="482"/>
      <c r="J15" s="482"/>
      <c r="K15" s="482"/>
      <c r="L15" s="482"/>
      <c r="M15" s="482"/>
      <c r="N15" s="482"/>
      <c r="O15" s="482"/>
      <c r="P15" s="482"/>
      <c r="Q15" s="482"/>
      <c r="R15" s="482"/>
      <c r="S15" s="482"/>
      <c r="T15" s="482"/>
      <c r="U15" s="482"/>
      <c r="V15" s="482"/>
      <c r="W15" s="482"/>
      <c r="X15" s="483"/>
      <c r="Z15" s="76" t="s">
        <v>51</v>
      </c>
      <c r="AB15" s="497">
        <v>2021</v>
      </c>
      <c r="AC15" s="497"/>
      <c r="AD15" s="480" t="s">
        <v>135</v>
      </c>
      <c r="AE15" s="480"/>
      <c r="AF15" s="480"/>
      <c r="AG15" s="480"/>
      <c r="AH15" s="480"/>
      <c r="AI15" s="378">
        <v>216</v>
      </c>
      <c r="AJ15" s="378"/>
      <c r="AK15" s="378"/>
      <c r="AL15" s="378">
        <v>220</v>
      </c>
      <c r="AM15" s="378"/>
      <c r="AN15" s="378"/>
      <c r="AO15" s="378"/>
      <c r="AP15" s="379">
        <f t="shared" si="1"/>
        <v>1.0185185185185186</v>
      </c>
      <c r="AQ15" s="379"/>
      <c r="AR15" s="384" t="e">
        <f t="shared" ref="AR15" si="2">SUM(AP15:AQ18)/4</f>
        <v>#DIV/0!</v>
      </c>
    </row>
    <row r="16" spans="2:44" ht="12.75" customHeight="1">
      <c r="B16" s="517" t="s">
        <v>52</v>
      </c>
      <c r="C16" s="506" t="s">
        <v>8</v>
      </c>
      <c r="D16" s="508"/>
      <c r="E16" s="506" t="s">
        <v>115</v>
      </c>
      <c r="F16" s="508"/>
      <c r="G16" s="506" t="s">
        <v>109</v>
      </c>
      <c r="H16" s="507"/>
      <c r="I16" s="507"/>
      <c r="J16" s="507"/>
      <c r="K16" s="507"/>
      <c r="L16" s="508"/>
      <c r="M16" s="519" t="s">
        <v>116</v>
      </c>
      <c r="N16" s="519"/>
      <c r="O16" s="519"/>
      <c r="P16" s="519"/>
      <c r="Q16" s="519"/>
      <c r="R16" s="519"/>
      <c r="S16" s="519"/>
      <c r="T16" s="519"/>
      <c r="U16" s="519"/>
      <c r="V16" s="519"/>
      <c r="W16" s="519"/>
      <c r="X16" s="519"/>
      <c r="AB16" s="497"/>
      <c r="AC16" s="497"/>
      <c r="AD16" s="480" t="s">
        <v>136</v>
      </c>
      <c r="AE16" s="480"/>
      <c r="AF16" s="480"/>
      <c r="AG16" s="480"/>
      <c r="AH16" s="480"/>
      <c r="AI16" s="378">
        <v>230</v>
      </c>
      <c r="AJ16" s="378"/>
      <c r="AK16" s="378"/>
      <c r="AL16" s="378">
        <v>144</v>
      </c>
      <c r="AM16" s="378"/>
      <c r="AN16" s="378"/>
      <c r="AO16" s="378"/>
      <c r="AP16" s="379">
        <f t="shared" si="1"/>
        <v>0.62608695652173918</v>
      </c>
      <c r="AQ16" s="379"/>
      <c r="AR16" s="384"/>
    </row>
    <row r="17" spans="2:44" ht="12.75" customHeight="1">
      <c r="B17" s="518"/>
      <c r="C17" s="509"/>
      <c r="D17" s="511"/>
      <c r="E17" s="509"/>
      <c r="F17" s="511"/>
      <c r="G17" s="509"/>
      <c r="H17" s="510"/>
      <c r="I17" s="510"/>
      <c r="J17" s="510"/>
      <c r="K17" s="510"/>
      <c r="L17" s="511"/>
      <c r="M17" s="499" t="s">
        <v>121</v>
      </c>
      <c r="N17" s="500"/>
      <c r="O17" s="500"/>
      <c r="P17" s="500"/>
      <c r="Q17" s="512"/>
      <c r="R17" s="499" t="s">
        <v>122</v>
      </c>
      <c r="S17" s="500"/>
      <c r="T17" s="500"/>
      <c r="U17" s="500"/>
      <c r="V17" s="520" t="s">
        <v>117</v>
      </c>
      <c r="W17" s="520"/>
      <c r="X17" s="520"/>
      <c r="AB17" s="497"/>
      <c r="AC17" s="497"/>
      <c r="AD17" s="480" t="s">
        <v>137</v>
      </c>
      <c r="AE17" s="480"/>
      <c r="AF17" s="480"/>
      <c r="AG17" s="480"/>
      <c r="AH17" s="480"/>
      <c r="AI17" s="378">
        <v>250</v>
      </c>
      <c r="AJ17" s="378"/>
      <c r="AK17" s="378"/>
      <c r="AL17" s="378">
        <v>226</v>
      </c>
      <c r="AM17" s="378"/>
      <c r="AN17" s="378"/>
      <c r="AO17" s="378"/>
      <c r="AP17" s="379">
        <f t="shared" si="1"/>
        <v>0.90400000000000003</v>
      </c>
      <c r="AQ17" s="379"/>
      <c r="AR17" s="384"/>
    </row>
    <row r="18" spans="2:44" ht="28.5" customHeight="1">
      <c r="B18" s="109" t="s">
        <v>286</v>
      </c>
      <c r="C18" s="521" t="s">
        <v>112</v>
      </c>
      <c r="D18" s="331"/>
      <c r="E18" s="409"/>
      <c r="F18" s="409"/>
      <c r="G18" s="513" t="s">
        <v>290</v>
      </c>
      <c r="H18" s="513"/>
      <c r="I18" s="513"/>
      <c r="J18" s="513"/>
      <c r="K18" s="513"/>
      <c r="L18" s="513"/>
      <c r="M18" s="522" t="s">
        <v>123</v>
      </c>
      <c r="N18" s="522"/>
      <c r="O18" s="522"/>
      <c r="P18" s="522"/>
      <c r="Q18" s="522"/>
      <c r="R18" s="523" t="s">
        <v>124</v>
      </c>
      <c r="S18" s="523"/>
      <c r="T18" s="523"/>
      <c r="U18" s="523"/>
      <c r="V18" s="524" t="s">
        <v>125</v>
      </c>
      <c r="W18" s="524"/>
      <c r="X18" s="524"/>
      <c r="AB18" s="497"/>
      <c r="AC18" s="497"/>
      <c r="AD18" s="480" t="s">
        <v>138</v>
      </c>
      <c r="AE18" s="480"/>
      <c r="AF18" s="480"/>
      <c r="AG18" s="480"/>
      <c r="AH18" s="480"/>
      <c r="AI18" s="378"/>
      <c r="AJ18" s="378"/>
      <c r="AK18" s="378"/>
      <c r="AL18" s="378"/>
      <c r="AM18" s="378"/>
      <c r="AN18" s="378"/>
      <c r="AO18" s="378"/>
      <c r="AP18" s="379" t="e">
        <f t="shared" si="1"/>
        <v>#DIV/0!</v>
      </c>
      <c r="AQ18" s="379"/>
      <c r="AR18" s="384"/>
    </row>
    <row r="19" spans="2:44" ht="25.15" customHeight="1">
      <c r="B19" s="499" t="s">
        <v>9</v>
      </c>
      <c r="C19" s="500"/>
      <c r="D19" s="500"/>
      <c r="E19" s="500"/>
      <c r="F19" s="500"/>
      <c r="G19" s="500"/>
      <c r="H19" s="500"/>
      <c r="I19" s="500"/>
      <c r="J19" s="500"/>
      <c r="K19" s="500"/>
      <c r="L19" s="512"/>
      <c r="M19" s="499" t="s">
        <v>10</v>
      </c>
      <c r="N19" s="500"/>
      <c r="O19" s="500"/>
      <c r="P19" s="500"/>
      <c r="Q19" s="500"/>
      <c r="R19" s="500"/>
      <c r="S19" s="500"/>
      <c r="T19" s="500"/>
      <c r="U19" s="500"/>
      <c r="V19" s="500"/>
      <c r="W19" s="500"/>
      <c r="X19" s="512"/>
      <c r="AB19" s="502">
        <v>2022</v>
      </c>
      <c r="AC19" s="502"/>
      <c r="AD19" s="503" t="s">
        <v>139</v>
      </c>
      <c r="AE19" s="503"/>
      <c r="AF19" s="503"/>
      <c r="AG19" s="503"/>
      <c r="AH19" s="503"/>
      <c r="AI19" s="381"/>
      <c r="AJ19" s="381"/>
      <c r="AK19" s="381"/>
      <c r="AL19" s="381"/>
      <c r="AM19" s="381"/>
      <c r="AN19" s="381"/>
      <c r="AO19" s="381"/>
      <c r="AP19" s="382" t="e">
        <f t="shared" si="1"/>
        <v>#DIV/0!</v>
      </c>
      <c r="AQ19" s="382"/>
      <c r="AR19" s="385" t="e">
        <f t="shared" ref="AR19" si="3">SUM(AP19:AQ22)/4</f>
        <v>#DIV/0!</v>
      </c>
    </row>
    <row r="20" spans="2:44" ht="45.4" customHeight="1">
      <c r="B20" s="521" t="s">
        <v>291</v>
      </c>
      <c r="C20" s="330"/>
      <c r="D20" s="330"/>
      <c r="E20" s="330"/>
      <c r="F20" s="330"/>
      <c r="G20" s="330"/>
      <c r="H20" s="330"/>
      <c r="I20" s="330"/>
      <c r="J20" s="330"/>
      <c r="K20" s="330"/>
      <c r="L20" s="331"/>
      <c r="M20" s="521"/>
      <c r="N20" s="330"/>
      <c r="O20" s="330"/>
      <c r="P20" s="330"/>
      <c r="Q20" s="330"/>
      <c r="R20" s="330"/>
      <c r="S20" s="330"/>
      <c r="T20" s="330"/>
      <c r="U20" s="330"/>
      <c r="V20" s="330"/>
      <c r="W20" s="330"/>
      <c r="X20" s="331"/>
      <c r="AA20" s="79"/>
      <c r="AB20" s="502"/>
      <c r="AC20" s="502"/>
      <c r="AD20" s="503" t="s">
        <v>140</v>
      </c>
      <c r="AE20" s="503"/>
      <c r="AF20" s="503"/>
      <c r="AG20" s="503"/>
      <c r="AH20" s="503"/>
      <c r="AI20" s="381"/>
      <c r="AJ20" s="381"/>
      <c r="AK20" s="381"/>
      <c r="AL20" s="381"/>
      <c r="AM20" s="381"/>
      <c r="AN20" s="381"/>
      <c r="AO20" s="381"/>
      <c r="AP20" s="382" t="e">
        <f t="shared" si="1"/>
        <v>#DIV/0!</v>
      </c>
      <c r="AQ20" s="382"/>
      <c r="AR20" s="385"/>
    </row>
    <row r="21" spans="2:44" ht="18.95" customHeight="1">
      <c r="B21" s="481" t="s">
        <v>11</v>
      </c>
      <c r="C21" s="482"/>
      <c r="D21" s="482"/>
      <c r="E21" s="482"/>
      <c r="F21" s="482"/>
      <c r="G21" s="482"/>
      <c r="H21" s="482"/>
      <c r="I21" s="482"/>
      <c r="J21" s="482"/>
      <c r="K21" s="482"/>
      <c r="L21" s="482"/>
      <c r="M21" s="482"/>
      <c r="N21" s="482"/>
      <c r="O21" s="482"/>
      <c r="P21" s="482"/>
      <c r="Q21" s="482"/>
      <c r="R21" s="482"/>
      <c r="S21" s="482"/>
      <c r="T21" s="482"/>
      <c r="U21" s="482"/>
      <c r="V21" s="482"/>
      <c r="W21" s="482"/>
      <c r="X21" s="483"/>
      <c r="AB21" s="502"/>
      <c r="AC21" s="502"/>
      <c r="AD21" s="503" t="s">
        <v>141</v>
      </c>
      <c r="AE21" s="503"/>
      <c r="AF21" s="503"/>
      <c r="AG21" s="503"/>
      <c r="AH21" s="503"/>
      <c r="AI21" s="381"/>
      <c r="AJ21" s="381"/>
      <c r="AK21" s="381"/>
      <c r="AL21" s="381"/>
      <c r="AM21" s="381"/>
      <c r="AN21" s="381"/>
      <c r="AO21" s="381"/>
      <c r="AP21" s="382" t="e">
        <f t="shared" si="1"/>
        <v>#DIV/0!</v>
      </c>
      <c r="AQ21" s="382"/>
      <c r="AR21" s="385"/>
    </row>
    <row r="22" spans="2:44" ht="18.95" customHeight="1">
      <c r="B22" s="525" t="s">
        <v>12</v>
      </c>
      <c r="C22" s="525"/>
      <c r="D22" s="112" t="s">
        <v>13</v>
      </c>
      <c r="E22" s="112" t="s">
        <v>14</v>
      </c>
      <c r="F22" s="112" t="s">
        <v>15</v>
      </c>
      <c r="G22" s="526" t="s">
        <v>16</v>
      </c>
      <c r="H22" s="526"/>
      <c r="I22" s="526"/>
      <c r="J22" s="112" t="s">
        <v>17</v>
      </c>
      <c r="K22" s="526" t="s">
        <v>18</v>
      </c>
      <c r="L22" s="526"/>
      <c r="M22" s="526"/>
      <c r="N22" s="112" t="s">
        <v>19</v>
      </c>
      <c r="O22" s="526" t="s">
        <v>20</v>
      </c>
      <c r="P22" s="526"/>
      <c r="Q22" s="526" t="s">
        <v>21</v>
      </c>
      <c r="R22" s="526"/>
      <c r="S22" s="526"/>
      <c r="T22" s="526" t="s">
        <v>22</v>
      </c>
      <c r="U22" s="526"/>
      <c r="V22" s="526" t="s">
        <v>23</v>
      </c>
      <c r="W22" s="526"/>
      <c r="X22" s="112" t="s">
        <v>24</v>
      </c>
      <c r="AB22" s="502"/>
      <c r="AC22" s="502"/>
      <c r="AD22" s="503" t="s">
        <v>142</v>
      </c>
      <c r="AE22" s="503"/>
      <c r="AF22" s="503"/>
      <c r="AG22" s="503"/>
      <c r="AH22" s="503"/>
      <c r="AI22" s="381"/>
      <c r="AJ22" s="381"/>
      <c r="AK22" s="381"/>
      <c r="AL22" s="381"/>
      <c r="AM22" s="381"/>
      <c r="AN22" s="381"/>
      <c r="AO22" s="381"/>
      <c r="AP22" s="382" t="e">
        <f t="shared" si="1"/>
        <v>#DIV/0!</v>
      </c>
      <c r="AQ22" s="382"/>
      <c r="AR22" s="385"/>
    </row>
    <row r="23" spans="2:44" ht="18.95" customHeight="1">
      <c r="B23" s="525" t="s">
        <v>25</v>
      </c>
      <c r="C23" s="525"/>
      <c r="D23" s="368">
        <f>AL15</f>
        <v>220</v>
      </c>
      <c r="E23" s="330"/>
      <c r="F23" s="331"/>
      <c r="G23" s="368">
        <f>AL16</f>
        <v>144</v>
      </c>
      <c r="H23" s="437"/>
      <c r="I23" s="437"/>
      <c r="J23" s="437"/>
      <c r="K23" s="437"/>
      <c r="L23" s="437"/>
      <c r="M23" s="438"/>
      <c r="N23" s="368">
        <f>AL17</f>
        <v>226</v>
      </c>
      <c r="O23" s="330"/>
      <c r="P23" s="330"/>
      <c r="Q23" s="330"/>
      <c r="R23" s="330"/>
      <c r="S23" s="331"/>
      <c r="T23" s="368">
        <f>AL18</f>
        <v>0</v>
      </c>
      <c r="U23" s="330"/>
      <c r="V23" s="330"/>
      <c r="W23" s="330"/>
      <c r="X23" s="331"/>
      <c r="Z23" s="52"/>
      <c r="AA23" s="52"/>
    </row>
    <row r="24" spans="2:44" ht="18.95" customHeight="1">
      <c r="B24" s="525" t="s">
        <v>26</v>
      </c>
      <c r="C24" s="525"/>
      <c r="D24" s="368">
        <f>AI15</f>
        <v>216</v>
      </c>
      <c r="E24" s="330"/>
      <c r="F24" s="331"/>
      <c r="G24" s="368">
        <f>AI16</f>
        <v>230</v>
      </c>
      <c r="H24" s="330"/>
      <c r="I24" s="330"/>
      <c r="J24" s="330"/>
      <c r="K24" s="330"/>
      <c r="L24" s="330"/>
      <c r="M24" s="331"/>
      <c r="N24" s="368">
        <f>AI17</f>
        <v>250</v>
      </c>
      <c r="O24" s="330"/>
      <c r="P24" s="330"/>
      <c r="Q24" s="330"/>
      <c r="R24" s="330"/>
      <c r="S24" s="331"/>
      <c r="T24" s="368">
        <f>AI18</f>
        <v>0</v>
      </c>
      <c r="U24" s="330"/>
      <c r="V24" s="330"/>
      <c r="W24" s="330"/>
      <c r="X24" s="331"/>
      <c r="Y24" s="78"/>
    </row>
    <row r="25" spans="2:44" ht="19.7" customHeight="1">
      <c r="B25" s="481" t="s">
        <v>47</v>
      </c>
      <c r="C25" s="482"/>
      <c r="D25" s="482"/>
      <c r="E25" s="482"/>
      <c r="F25" s="482"/>
      <c r="G25" s="482"/>
      <c r="H25" s="482"/>
      <c r="I25" s="482"/>
      <c r="J25" s="482"/>
      <c r="K25" s="482"/>
      <c r="L25" s="482"/>
      <c r="M25" s="482"/>
      <c r="N25" s="482"/>
      <c r="O25" s="482"/>
      <c r="P25" s="482"/>
      <c r="Q25" s="482"/>
      <c r="R25" s="482"/>
      <c r="S25" s="482"/>
      <c r="T25" s="482"/>
      <c r="U25" s="482"/>
      <c r="V25" s="482"/>
      <c r="W25" s="482"/>
      <c r="X25" s="483"/>
    </row>
    <row r="26" spans="2:44" ht="25.5">
      <c r="B26" s="112" t="s">
        <v>27</v>
      </c>
      <c r="C26" s="112" t="s">
        <v>28</v>
      </c>
      <c r="D26" s="112" t="s">
        <v>29</v>
      </c>
      <c r="E26" s="112" t="s">
        <v>30</v>
      </c>
      <c r="F26" s="106"/>
      <c r="G26" s="106"/>
      <c r="H26" s="527"/>
      <c r="I26" s="527"/>
      <c r="J26" s="527"/>
      <c r="K26" s="527"/>
      <c r="L26" s="527"/>
      <c r="M26" s="527"/>
      <c r="N26" s="527"/>
      <c r="O26" s="527"/>
      <c r="P26" s="527"/>
      <c r="Q26" s="527"/>
      <c r="R26" s="527"/>
      <c r="S26" s="529"/>
      <c r="T26" s="529"/>
      <c r="U26" s="529"/>
      <c r="V26" s="529"/>
      <c r="W26" s="529"/>
      <c r="X26" s="530"/>
    </row>
    <row r="27" spans="2:44" ht="17.649999999999999" customHeight="1">
      <c r="B27" s="113" t="s">
        <v>31</v>
      </c>
      <c r="C27" s="365">
        <f>IF(ISERROR($D$23/$D$24),0,$D$23/$D$24)</f>
        <v>1.0185185185185186</v>
      </c>
      <c r="D27" s="365">
        <f>$E$18</f>
        <v>0</v>
      </c>
      <c r="E27" s="103">
        <f>$O$14</f>
        <v>1</v>
      </c>
      <c r="H27" s="528"/>
      <c r="I27" s="528"/>
      <c r="J27" s="531"/>
      <c r="K27" s="531"/>
      <c r="L27" s="85"/>
      <c r="M27" s="85"/>
      <c r="N27" s="528"/>
      <c r="O27" s="528"/>
      <c r="P27" s="528"/>
      <c r="Q27" s="528"/>
      <c r="R27" s="528"/>
      <c r="S27" s="542"/>
      <c r="T27" s="542"/>
      <c r="U27" s="542"/>
      <c r="V27" s="542"/>
      <c r="W27" s="542"/>
      <c r="X27" s="543"/>
    </row>
    <row r="28" spans="2:44" ht="17.649999999999999" customHeight="1">
      <c r="B28" s="113" t="s">
        <v>32</v>
      </c>
      <c r="C28" s="366"/>
      <c r="D28" s="366"/>
      <c r="E28" s="103">
        <f t="shared" ref="E28:E37" si="4">$O$14</f>
        <v>1</v>
      </c>
      <c r="H28" s="531"/>
      <c r="I28" s="531"/>
      <c r="J28" s="531"/>
      <c r="K28" s="531"/>
      <c r="L28" s="12"/>
      <c r="M28" s="85"/>
      <c r="N28" s="531"/>
      <c r="O28" s="531"/>
      <c r="P28" s="531"/>
      <c r="Q28" s="531"/>
      <c r="R28" s="531"/>
      <c r="S28" s="542"/>
      <c r="T28" s="542"/>
      <c r="U28" s="542"/>
      <c r="V28" s="542"/>
      <c r="W28" s="542"/>
      <c r="X28" s="543"/>
    </row>
    <row r="29" spans="2:44" ht="17.649999999999999" customHeight="1">
      <c r="B29" s="113" t="s">
        <v>33</v>
      </c>
      <c r="C29" s="367"/>
      <c r="D29" s="367"/>
      <c r="E29" s="103">
        <f t="shared" si="4"/>
        <v>1</v>
      </c>
      <c r="H29" s="531"/>
      <c r="I29" s="531"/>
      <c r="J29" s="531"/>
      <c r="K29" s="531"/>
      <c r="L29" s="12"/>
      <c r="M29" s="85"/>
      <c r="N29" s="531"/>
      <c r="O29" s="531"/>
      <c r="P29" s="531"/>
      <c r="Q29" s="531"/>
      <c r="R29" s="531"/>
      <c r="S29" s="542"/>
      <c r="T29" s="542"/>
      <c r="U29" s="542"/>
      <c r="V29" s="542"/>
      <c r="W29" s="542"/>
      <c r="X29" s="543"/>
    </row>
    <row r="30" spans="2:44" ht="17.649999999999999" customHeight="1">
      <c r="B30" s="113" t="s">
        <v>34</v>
      </c>
      <c r="C30" s="365">
        <f>IF(ISERROR($G$23/$G$24),0,$G$23/$G$24)</f>
        <v>0.62608695652173918</v>
      </c>
      <c r="D30" s="365">
        <f t="shared" ref="D30:D36" si="5">$E$18</f>
        <v>0</v>
      </c>
      <c r="E30" s="103">
        <f t="shared" si="4"/>
        <v>1</v>
      </c>
      <c r="H30" s="531"/>
      <c r="I30" s="531"/>
      <c r="J30" s="531"/>
      <c r="K30" s="531"/>
      <c r="L30" s="12"/>
      <c r="M30" s="85"/>
      <c r="N30" s="531"/>
      <c r="O30" s="531"/>
      <c r="P30" s="531"/>
      <c r="Q30" s="531"/>
      <c r="R30" s="531"/>
      <c r="S30" s="542"/>
      <c r="T30" s="542"/>
      <c r="U30" s="542"/>
      <c r="V30" s="542"/>
      <c r="W30" s="542"/>
      <c r="X30" s="543"/>
    </row>
    <row r="31" spans="2:44" ht="17.649999999999999" customHeight="1">
      <c r="B31" s="113" t="s">
        <v>35</v>
      </c>
      <c r="C31" s="366"/>
      <c r="D31" s="366"/>
      <c r="E31" s="103">
        <f t="shared" si="4"/>
        <v>1</v>
      </c>
      <c r="H31" s="531"/>
      <c r="I31" s="531"/>
      <c r="J31" s="531"/>
      <c r="K31" s="531"/>
      <c r="L31" s="12"/>
      <c r="M31" s="85"/>
      <c r="N31" s="531"/>
      <c r="O31" s="531"/>
      <c r="P31" s="531"/>
      <c r="Q31" s="531"/>
      <c r="R31" s="531"/>
      <c r="S31" s="542"/>
      <c r="T31" s="542"/>
      <c r="U31" s="542"/>
      <c r="V31" s="542"/>
      <c r="W31" s="542"/>
      <c r="X31" s="543"/>
    </row>
    <row r="32" spans="2:44" ht="17.649999999999999" customHeight="1">
      <c r="B32" s="113" t="s">
        <v>36</v>
      </c>
      <c r="C32" s="367"/>
      <c r="D32" s="367"/>
      <c r="E32" s="103">
        <f t="shared" si="4"/>
        <v>1</v>
      </c>
      <c r="H32" s="531"/>
      <c r="I32" s="531"/>
      <c r="J32" s="531"/>
      <c r="K32" s="531"/>
      <c r="L32" s="12"/>
      <c r="M32" s="85"/>
      <c r="N32" s="531"/>
      <c r="O32" s="531"/>
      <c r="P32" s="531"/>
      <c r="Q32" s="531"/>
      <c r="R32" s="531"/>
      <c r="S32" s="542"/>
      <c r="T32" s="542"/>
      <c r="U32" s="542"/>
      <c r="V32" s="542"/>
      <c r="W32" s="542"/>
      <c r="X32" s="543"/>
    </row>
    <row r="33" spans="2:27" ht="17.649999999999999" customHeight="1">
      <c r="B33" s="113" t="s">
        <v>37</v>
      </c>
      <c r="C33" s="365">
        <f>IF(ISERROR($N$23/$N$24),0,$N$23/$N$24)</f>
        <v>0.90400000000000003</v>
      </c>
      <c r="D33" s="365">
        <f t="shared" si="5"/>
        <v>0</v>
      </c>
      <c r="E33" s="103">
        <f t="shared" si="4"/>
        <v>1</v>
      </c>
      <c r="H33" s="531"/>
      <c r="I33" s="531"/>
      <c r="J33" s="531"/>
      <c r="K33" s="531"/>
      <c r="L33" s="12"/>
      <c r="M33" s="85"/>
      <c r="N33" s="531"/>
      <c r="O33" s="531"/>
      <c r="P33" s="531"/>
      <c r="Q33" s="531"/>
      <c r="R33" s="531"/>
      <c r="S33" s="542"/>
      <c r="T33" s="542"/>
      <c r="U33" s="542"/>
      <c r="V33" s="542"/>
      <c r="W33" s="542"/>
      <c r="X33" s="543"/>
    </row>
    <row r="34" spans="2:27" ht="17.649999999999999" customHeight="1">
      <c r="B34" s="113" t="s">
        <v>38</v>
      </c>
      <c r="C34" s="366"/>
      <c r="D34" s="366"/>
      <c r="E34" s="103">
        <f t="shared" si="4"/>
        <v>1</v>
      </c>
      <c r="H34" s="531"/>
      <c r="I34" s="531"/>
      <c r="J34" s="531"/>
      <c r="K34" s="531"/>
      <c r="L34" s="12"/>
      <c r="M34" s="85"/>
      <c r="N34" s="531"/>
      <c r="O34" s="531"/>
      <c r="P34" s="531"/>
      <c r="Q34" s="531"/>
      <c r="R34" s="531"/>
      <c r="S34" s="542"/>
      <c r="T34" s="542"/>
      <c r="U34" s="542"/>
      <c r="V34" s="542"/>
      <c r="W34" s="542"/>
      <c r="X34" s="543"/>
    </row>
    <row r="35" spans="2:27" ht="17.649999999999999" customHeight="1">
      <c r="B35" s="113" t="s">
        <v>39</v>
      </c>
      <c r="C35" s="367"/>
      <c r="D35" s="367"/>
      <c r="E35" s="103">
        <f t="shared" si="4"/>
        <v>1</v>
      </c>
      <c r="H35" s="531"/>
      <c r="I35" s="531"/>
      <c r="J35" s="531"/>
      <c r="K35" s="531"/>
      <c r="L35" s="12"/>
      <c r="M35" s="85"/>
      <c r="N35" s="531"/>
      <c r="O35" s="531"/>
      <c r="P35" s="531"/>
      <c r="Q35" s="531"/>
      <c r="R35" s="531"/>
      <c r="S35" s="542"/>
      <c r="T35" s="542"/>
      <c r="U35" s="542"/>
      <c r="V35" s="542"/>
      <c r="W35" s="542"/>
      <c r="X35" s="543"/>
    </row>
    <row r="36" spans="2:27" ht="17.649999999999999" customHeight="1">
      <c r="B36" s="113" t="s">
        <v>40</v>
      </c>
      <c r="C36" s="365">
        <f>IF(ISERROR($T$23/$T$24),0,$T$23/$T$24)</f>
        <v>0</v>
      </c>
      <c r="D36" s="365">
        <f t="shared" si="5"/>
        <v>0</v>
      </c>
      <c r="E36" s="103">
        <f t="shared" si="4"/>
        <v>1</v>
      </c>
      <c r="H36" s="531"/>
      <c r="I36" s="531"/>
      <c r="J36" s="531"/>
      <c r="K36" s="531"/>
      <c r="L36" s="12"/>
      <c r="M36" s="85"/>
      <c r="N36" s="531"/>
      <c r="O36" s="531"/>
      <c r="P36" s="531"/>
      <c r="Q36" s="531"/>
      <c r="R36" s="531"/>
      <c r="S36" s="542"/>
      <c r="T36" s="542"/>
      <c r="U36" s="542"/>
      <c r="V36" s="542"/>
      <c r="W36" s="542"/>
      <c r="X36" s="543"/>
    </row>
    <row r="37" spans="2:27" ht="17.649999999999999" customHeight="1">
      <c r="B37" s="113" t="s">
        <v>41</v>
      </c>
      <c r="C37" s="366"/>
      <c r="D37" s="366"/>
      <c r="E37" s="103">
        <f t="shared" si="4"/>
        <v>1</v>
      </c>
      <c r="H37" s="531"/>
      <c r="I37" s="531"/>
      <c r="J37" s="531"/>
      <c r="K37" s="531"/>
      <c r="L37" s="12"/>
      <c r="M37" s="85"/>
      <c r="N37" s="531"/>
      <c r="O37" s="531"/>
      <c r="P37" s="531"/>
      <c r="Q37" s="531"/>
      <c r="R37" s="531"/>
      <c r="S37" s="542"/>
      <c r="T37" s="542"/>
      <c r="U37" s="542"/>
      <c r="V37" s="542"/>
      <c r="W37" s="542"/>
      <c r="X37" s="543"/>
    </row>
    <row r="38" spans="2:27" ht="17.649999999999999" customHeight="1">
      <c r="B38" s="113" t="s">
        <v>42</v>
      </c>
      <c r="C38" s="367"/>
      <c r="D38" s="367"/>
      <c r="E38" s="103">
        <v>0</v>
      </c>
      <c r="F38" s="108"/>
      <c r="G38" s="108"/>
      <c r="H38" s="532"/>
      <c r="I38" s="532"/>
      <c r="J38" s="532"/>
      <c r="K38" s="532"/>
      <c r="L38" s="7"/>
      <c r="M38" s="87"/>
      <c r="N38" s="532"/>
      <c r="O38" s="532"/>
      <c r="P38" s="532"/>
      <c r="Q38" s="532"/>
      <c r="R38" s="532"/>
      <c r="S38" s="544"/>
      <c r="T38" s="544"/>
      <c r="U38" s="544"/>
      <c r="V38" s="544"/>
      <c r="W38" s="544"/>
      <c r="X38" s="545"/>
    </row>
    <row r="39" spans="2:27" ht="8.4499999999999993" customHeight="1">
      <c r="B39" s="105"/>
      <c r="C39" s="106"/>
      <c r="D39" s="106"/>
      <c r="E39" s="106"/>
      <c r="F39" s="106"/>
      <c r="G39" s="106"/>
      <c r="H39" s="106"/>
      <c r="I39" s="106"/>
      <c r="J39" s="106"/>
      <c r="K39" s="106"/>
      <c r="L39" s="106"/>
      <c r="M39" s="106"/>
      <c r="N39" s="106"/>
      <c r="O39" s="106"/>
      <c r="P39" s="106"/>
      <c r="Q39" s="106"/>
      <c r="R39" s="106"/>
      <c r="S39" s="106"/>
      <c r="T39" s="106"/>
      <c r="U39" s="106"/>
      <c r="V39" s="106"/>
      <c r="W39" s="106"/>
      <c r="X39" s="107"/>
    </row>
    <row r="40" spans="2:27" ht="15.75" customHeight="1">
      <c r="B40" s="546" t="s">
        <v>50</v>
      </c>
      <c r="C40" s="547"/>
      <c r="D40" s="547"/>
      <c r="E40" s="547"/>
      <c r="F40" s="547"/>
      <c r="G40" s="547"/>
      <c r="H40" s="547"/>
      <c r="I40" s="547"/>
      <c r="J40" s="547"/>
      <c r="K40" s="547"/>
      <c r="L40" s="547"/>
      <c r="M40" s="547"/>
      <c r="N40" s="547"/>
      <c r="O40" s="547"/>
      <c r="P40" s="547"/>
      <c r="Q40" s="547"/>
      <c r="R40" s="547"/>
      <c r="S40" s="547"/>
      <c r="T40" s="547"/>
      <c r="U40" s="547"/>
      <c r="V40" s="547"/>
      <c r="W40" s="547"/>
      <c r="X40" s="548"/>
    </row>
    <row r="41" spans="2:27" ht="33" customHeight="1">
      <c r="B41" s="549" t="s">
        <v>292</v>
      </c>
      <c r="C41" s="549"/>
      <c r="D41" s="549"/>
      <c r="E41" s="549"/>
      <c r="F41" s="549"/>
      <c r="G41" s="549"/>
      <c r="H41" s="549"/>
      <c r="I41" s="549"/>
      <c r="J41" s="549"/>
      <c r="K41" s="549"/>
      <c r="L41" s="549"/>
      <c r="M41" s="549"/>
      <c r="N41" s="549"/>
      <c r="O41" s="549"/>
      <c r="P41" s="549"/>
      <c r="Q41" s="549"/>
      <c r="R41" s="549"/>
      <c r="S41" s="549"/>
      <c r="T41" s="549"/>
      <c r="U41" s="549"/>
      <c r="V41" s="549"/>
      <c r="W41" s="549"/>
      <c r="X41" s="549"/>
      <c r="Y41" s="90"/>
      <c r="Z41" s="91"/>
      <c r="AA41" s="91"/>
    </row>
    <row r="42" spans="2:27" ht="10.5" customHeight="1">
      <c r="B42" s="550"/>
      <c r="C42" s="527"/>
      <c r="D42" s="527"/>
      <c r="E42" s="527"/>
      <c r="F42" s="527"/>
      <c r="G42" s="527"/>
      <c r="H42" s="527"/>
      <c r="I42" s="527"/>
      <c r="J42" s="527"/>
      <c r="K42" s="527"/>
      <c r="L42" s="527"/>
      <c r="M42" s="527"/>
      <c r="N42" s="527"/>
      <c r="O42" s="527"/>
      <c r="P42" s="527"/>
      <c r="Q42" s="527"/>
      <c r="R42" s="527"/>
      <c r="S42" s="527"/>
      <c r="T42" s="527"/>
      <c r="U42" s="527"/>
      <c r="V42" s="527"/>
      <c r="W42" s="527"/>
      <c r="X42" s="530"/>
      <c r="Y42" s="92"/>
      <c r="Z42" s="57"/>
      <c r="AA42" s="58"/>
    </row>
    <row r="43" spans="2:27" ht="18" customHeight="1">
      <c r="B43" s="551" t="s">
        <v>43</v>
      </c>
      <c r="C43" s="552"/>
      <c r="D43" s="552"/>
      <c r="E43" s="552"/>
      <c r="F43" s="552"/>
      <c r="G43" s="552"/>
      <c r="H43" s="552"/>
      <c r="I43" s="552"/>
      <c r="J43" s="552"/>
      <c r="K43" s="552"/>
      <c r="L43" s="552"/>
      <c r="M43" s="552"/>
      <c r="N43" s="552"/>
      <c r="O43" s="552"/>
      <c r="P43" s="552"/>
      <c r="Q43" s="552"/>
      <c r="R43" s="552"/>
      <c r="S43" s="552"/>
      <c r="T43" s="552"/>
      <c r="U43" s="552"/>
      <c r="V43" s="552"/>
      <c r="W43" s="552"/>
      <c r="X43" s="553"/>
      <c r="Y43" s="92"/>
      <c r="Z43" s="57"/>
      <c r="AA43" s="58"/>
    </row>
    <row r="44" spans="2:27" ht="32.25" customHeight="1">
      <c r="B44" s="554"/>
      <c r="C44" s="555"/>
      <c r="D44" s="555"/>
      <c r="E44" s="555"/>
      <c r="F44" s="555"/>
      <c r="G44" s="555"/>
      <c r="H44" s="555"/>
      <c r="I44" s="555"/>
      <c r="J44" s="555"/>
      <c r="K44" s="555"/>
      <c r="L44" s="555"/>
      <c r="M44" s="555"/>
      <c r="N44" s="555"/>
      <c r="O44" s="555"/>
      <c r="P44" s="555"/>
      <c r="Q44" s="555"/>
      <c r="R44" s="555"/>
      <c r="S44" s="555"/>
      <c r="T44" s="555"/>
      <c r="U44" s="555"/>
      <c r="V44" s="555"/>
      <c r="W44" s="555"/>
      <c r="X44" s="556"/>
      <c r="Y44" s="92"/>
      <c r="Z44" s="57"/>
      <c r="AA44" s="58"/>
    </row>
    <row r="45" spans="2:27" ht="8.4499999999999993" customHeight="1">
      <c r="B45" s="105"/>
      <c r="C45" s="106"/>
      <c r="D45" s="106"/>
      <c r="E45" s="106"/>
      <c r="F45" s="106"/>
      <c r="G45" s="527"/>
      <c r="H45" s="527"/>
      <c r="I45" s="527"/>
      <c r="J45" s="527"/>
      <c r="K45" s="527"/>
      <c r="L45" s="527"/>
      <c r="M45" s="106"/>
      <c r="N45" s="106"/>
      <c r="O45" s="106"/>
      <c r="P45" s="106"/>
      <c r="Q45" s="106"/>
      <c r="R45" s="106"/>
      <c r="S45" s="106"/>
      <c r="T45" s="106"/>
      <c r="U45" s="106"/>
      <c r="V45" s="106"/>
      <c r="W45" s="106"/>
      <c r="X45" s="107"/>
      <c r="Y45" s="92"/>
      <c r="Z45" s="57"/>
      <c r="AA45" s="58"/>
    </row>
    <row r="46" spans="2:27" ht="12.75">
      <c r="B46" s="533" t="s">
        <v>44</v>
      </c>
      <c r="C46" s="534"/>
      <c r="D46" s="534"/>
      <c r="E46" s="534"/>
      <c r="F46" s="534"/>
      <c r="G46" s="534"/>
      <c r="H46" s="534"/>
      <c r="J46" s="93" t="s">
        <v>45</v>
      </c>
      <c r="L46" s="535" t="s">
        <v>199</v>
      </c>
      <c r="M46" s="536"/>
      <c r="O46" s="85" t="s">
        <v>46</v>
      </c>
      <c r="Q46" s="521"/>
      <c r="R46" s="331"/>
      <c r="X46" s="110"/>
      <c r="Y46" s="92"/>
      <c r="Z46" s="57"/>
      <c r="AA46" s="58"/>
    </row>
    <row r="47" spans="2:27" ht="8.4499999999999993" customHeight="1">
      <c r="B47" s="95"/>
      <c r="I47" s="537"/>
      <c r="J47" s="537"/>
      <c r="K47" s="537"/>
      <c r="L47" s="537"/>
      <c r="M47" s="537"/>
      <c r="N47" s="537"/>
      <c r="O47" s="537"/>
      <c r="P47" s="537"/>
      <c r="Q47" s="537"/>
      <c r="R47" s="537"/>
      <c r="S47" s="537"/>
      <c r="T47" s="537"/>
      <c r="U47" s="537"/>
      <c r="V47" s="537"/>
      <c r="W47" s="537"/>
      <c r="X47" s="538"/>
      <c r="Y47" s="92"/>
      <c r="Z47" s="57"/>
      <c r="AA47" s="58"/>
    </row>
    <row r="48" spans="2:27" ht="35.25" customHeight="1">
      <c r="B48" s="539" t="s">
        <v>57</v>
      </c>
      <c r="C48" s="540"/>
      <c r="D48" s="540"/>
      <c r="E48" s="540"/>
      <c r="F48" s="540"/>
      <c r="G48" s="540"/>
      <c r="H48" s="540"/>
      <c r="I48" s="540"/>
      <c r="J48" s="540"/>
      <c r="K48" s="540"/>
      <c r="L48" s="540"/>
      <c r="M48" s="540"/>
      <c r="N48" s="540"/>
      <c r="O48" s="540"/>
      <c r="P48" s="540"/>
      <c r="Q48" s="540"/>
      <c r="R48" s="540"/>
      <c r="S48" s="540"/>
      <c r="T48" s="540"/>
      <c r="U48" s="540"/>
      <c r="V48" s="540"/>
      <c r="W48" s="540"/>
      <c r="X48" s="541"/>
      <c r="Y48" s="92"/>
      <c r="Z48" s="57"/>
      <c r="AA48" s="58"/>
    </row>
    <row r="49" spans="2:27" ht="8.4499999999999993" customHeight="1">
      <c r="B49" s="96"/>
      <c r="C49" s="108"/>
      <c r="D49" s="108"/>
      <c r="E49" s="108"/>
      <c r="F49" s="108"/>
      <c r="G49" s="114"/>
      <c r="H49" s="108"/>
      <c r="I49" s="16"/>
      <c r="J49" s="35"/>
      <c r="K49" s="7"/>
      <c r="L49" s="108"/>
      <c r="M49" s="108"/>
      <c r="N49" s="108"/>
      <c r="O49" s="108"/>
      <c r="P49" s="108"/>
      <c r="Q49" s="108"/>
      <c r="R49" s="108"/>
      <c r="S49" s="108"/>
      <c r="T49" s="108"/>
      <c r="U49" s="108"/>
      <c r="V49" s="108"/>
      <c r="W49" s="108"/>
      <c r="X49" s="111"/>
      <c r="Y49" s="92"/>
      <c r="Z49" s="57"/>
      <c r="AA49" s="58"/>
    </row>
    <row r="50" spans="2:27" ht="13.5" customHeight="1">
      <c r="G50" s="531"/>
      <c r="H50" s="531"/>
      <c r="I50" s="531"/>
      <c r="J50" s="531"/>
      <c r="K50" s="531"/>
      <c r="L50" s="531"/>
      <c r="M50" s="531"/>
      <c r="N50" s="531"/>
      <c r="O50" s="531"/>
      <c r="P50" s="531"/>
      <c r="Q50" s="531"/>
      <c r="R50" s="531"/>
      <c r="S50" s="531"/>
      <c r="T50" s="531"/>
      <c r="U50" s="531"/>
      <c r="V50" s="531"/>
      <c r="W50" s="531"/>
      <c r="X50" s="531"/>
      <c r="Y50" s="92"/>
      <c r="Z50" s="57"/>
      <c r="AA50" s="58"/>
    </row>
  </sheetData>
  <sheetProtection selectLockedCells="1" selectUnlockedCells="1"/>
  <mergeCells count="221">
    <mergeCell ref="AR7:AR10"/>
    <mergeCell ref="AR11:AR14"/>
    <mergeCell ref="AR15:AR18"/>
    <mergeCell ref="AR19:AR22"/>
    <mergeCell ref="B46:H46"/>
    <mergeCell ref="L46:M46"/>
    <mergeCell ref="Q46:R46"/>
    <mergeCell ref="I47:X47"/>
    <mergeCell ref="B48:X48"/>
    <mergeCell ref="H36:I36"/>
    <mergeCell ref="J36:K36"/>
    <mergeCell ref="N36:O36"/>
    <mergeCell ref="P36:R36"/>
    <mergeCell ref="H37:I37"/>
    <mergeCell ref="J37:K37"/>
    <mergeCell ref="N37:O37"/>
    <mergeCell ref="P37:R37"/>
    <mergeCell ref="H34:I34"/>
    <mergeCell ref="J34:K34"/>
    <mergeCell ref="N34:O34"/>
    <mergeCell ref="P34:R34"/>
    <mergeCell ref="H35:I35"/>
    <mergeCell ref="J35:K35"/>
    <mergeCell ref="N35:O35"/>
    <mergeCell ref="H32:I32"/>
    <mergeCell ref="J32:K32"/>
    <mergeCell ref="N32:O32"/>
    <mergeCell ref="P32:R32"/>
    <mergeCell ref="H33:I33"/>
    <mergeCell ref="J33:K33"/>
    <mergeCell ref="N33:O33"/>
    <mergeCell ref="P33:R33"/>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C36:C38"/>
    <mergeCell ref="D36:D38"/>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P35:R35"/>
    <mergeCell ref="D23:F23"/>
    <mergeCell ref="G23:M23"/>
    <mergeCell ref="N23:S23"/>
    <mergeCell ref="T23:X23"/>
    <mergeCell ref="D24:F24"/>
    <mergeCell ref="G24:M24"/>
    <mergeCell ref="N24:S24"/>
    <mergeCell ref="T24:X24"/>
    <mergeCell ref="B25:X25"/>
    <mergeCell ref="AI22:AK22"/>
    <mergeCell ref="AL22:AO22"/>
    <mergeCell ref="AP22:AQ22"/>
    <mergeCell ref="B21:X21"/>
    <mergeCell ref="AD21:AH21"/>
    <mergeCell ref="AI21:AK21"/>
    <mergeCell ref="AL21:AO21"/>
    <mergeCell ref="AP21:AQ21"/>
    <mergeCell ref="B22:C22"/>
    <mergeCell ref="G22:I22"/>
    <mergeCell ref="K22:M22"/>
    <mergeCell ref="O22:P22"/>
    <mergeCell ref="Q22:S22"/>
    <mergeCell ref="AL16:AO16"/>
    <mergeCell ref="AP19:AQ19"/>
    <mergeCell ref="B20:L20"/>
    <mergeCell ref="M20:X20"/>
    <mergeCell ref="AD20:AH20"/>
    <mergeCell ref="AI20:AK20"/>
    <mergeCell ref="AL20:AO20"/>
    <mergeCell ref="AP20:AQ20"/>
    <mergeCell ref="AD18:AH18"/>
    <mergeCell ref="AI18:AK18"/>
    <mergeCell ref="AL18:AO18"/>
    <mergeCell ref="AP18:AQ18"/>
    <mergeCell ref="B19:L19"/>
    <mergeCell ref="M19:X19"/>
    <mergeCell ref="AB19:AC22"/>
    <mergeCell ref="AD19:AH19"/>
    <mergeCell ref="AI19:AK19"/>
    <mergeCell ref="AL19:AO19"/>
    <mergeCell ref="C18:D18"/>
    <mergeCell ref="E18:F18"/>
    <mergeCell ref="G18:L18"/>
    <mergeCell ref="M18:Q18"/>
    <mergeCell ref="R18:U18"/>
    <mergeCell ref="V18:X18"/>
    <mergeCell ref="AI14:AK14"/>
    <mergeCell ref="AL14:AO14"/>
    <mergeCell ref="AP14:AQ14"/>
    <mergeCell ref="B15:X15"/>
    <mergeCell ref="AB15:AC18"/>
    <mergeCell ref="AD15:AH15"/>
    <mergeCell ref="AI15:AK15"/>
    <mergeCell ref="AL15:AO15"/>
    <mergeCell ref="AP15:AQ15"/>
    <mergeCell ref="B16:B17"/>
    <mergeCell ref="C16:D17"/>
    <mergeCell ref="AP16:AQ16"/>
    <mergeCell ref="M17:Q17"/>
    <mergeCell ref="R17:U17"/>
    <mergeCell ref="V17:X17"/>
    <mergeCell ref="AD17:AH17"/>
    <mergeCell ref="AI17:AK17"/>
    <mergeCell ref="AL17:AO17"/>
    <mergeCell ref="AP17:AQ17"/>
    <mergeCell ref="E16:F17"/>
    <mergeCell ref="G16:L17"/>
    <mergeCell ref="M16:X16"/>
    <mergeCell ref="AD16:AH16"/>
    <mergeCell ref="AI16:AK16"/>
    <mergeCell ref="AI11:AK11"/>
    <mergeCell ref="AL11:AO11"/>
    <mergeCell ref="AP11:AQ11"/>
    <mergeCell ref="B12:F13"/>
    <mergeCell ref="G12:J13"/>
    <mergeCell ref="K12:N13"/>
    <mergeCell ref="O12:X12"/>
    <mergeCell ref="AD12:AH12"/>
    <mergeCell ref="AI12:AK12"/>
    <mergeCell ref="AL12:AO12"/>
    <mergeCell ref="AP12:AQ12"/>
    <mergeCell ref="O13:R13"/>
    <mergeCell ref="S13:U13"/>
    <mergeCell ref="V13:X13"/>
    <mergeCell ref="AD13:AH13"/>
    <mergeCell ref="AI13:AK13"/>
    <mergeCell ref="AL13:AO13"/>
    <mergeCell ref="AP13:AQ13"/>
    <mergeCell ref="AP7:AQ7"/>
    <mergeCell ref="AD8:AH8"/>
    <mergeCell ref="AI8:AK8"/>
    <mergeCell ref="AL8:AO8"/>
    <mergeCell ref="AP8:AQ8"/>
    <mergeCell ref="B9:X9"/>
    <mergeCell ref="AD9:AH9"/>
    <mergeCell ref="AI9:AK9"/>
    <mergeCell ref="AL9:AO9"/>
    <mergeCell ref="AP9:AQ9"/>
    <mergeCell ref="B7:F8"/>
    <mergeCell ref="G7:X8"/>
    <mergeCell ref="AB7:AC10"/>
    <mergeCell ref="AD7:AH7"/>
    <mergeCell ref="AI7:AK7"/>
    <mergeCell ref="AL7:AO7"/>
    <mergeCell ref="B10:X10"/>
    <mergeCell ref="AD10:AH10"/>
    <mergeCell ref="AI10:AK10"/>
    <mergeCell ref="AL10:AO10"/>
    <mergeCell ref="AP10:AQ10"/>
    <mergeCell ref="AI5:AK6"/>
    <mergeCell ref="AL5:AO6"/>
    <mergeCell ref="AP5:AQ6"/>
    <mergeCell ref="B6:X6"/>
    <mergeCell ref="B1:T1"/>
    <mergeCell ref="U1:X4"/>
    <mergeCell ref="B2:T4"/>
    <mergeCell ref="C5:D5"/>
    <mergeCell ref="E5:G5"/>
    <mergeCell ref="H5:J5"/>
    <mergeCell ref="K5:N5"/>
    <mergeCell ref="O5:R5"/>
    <mergeCell ref="S5:V5"/>
    <mergeCell ref="AB3:AR4"/>
    <mergeCell ref="AR5:AR6"/>
    <mergeCell ref="AB1:AR1"/>
    <mergeCell ref="C27:C29"/>
    <mergeCell ref="D27:D29"/>
    <mergeCell ref="C30:C32"/>
    <mergeCell ref="D30:D32"/>
    <mergeCell ref="C33:C35"/>
    <mergeCell ref="D33:D35"/>
    <mergeCell ref="W5:X5"/>
    <mergeCell ref="AB5:AC6"/>
    <mergeCell ref="AD5:AH6"/>
    <mergeCell ref="B11:X11"/>
    <mergeCell ref="AB11:AC14"/>
    <mergeCell ref="AD11:AH11"/>
    <mergeCell ref="B14:F14"/>
    <mergeCell ref="G14:J14"/>
    <mergeCell ref="K14:N14"/>
    <mergeCell ref="O14:R14"/>
    <mergeCell ref="S14:U14"/>
    <mergeCell ref="V14:X14"/>
    <mergeCell ref="AD14:AH14"/>
    <mergeCell ref="T22:U22"/>
    <mergeCell ref="V22:W22"/>
    <mergeCell ref="AD22:AH22"/>
    <mergeCell ref="B24:C24"/>
    <mergeCell ref="B23:C23"/>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38">
    <tabColor theme="4"/>
    <pageSetUpPr fitToPage="1"/>
  </sheetPr>
  <dimension ref="B1:AR50"/>
  <sheetViews>
    <sheetView zoomScale="80" zoomScaleNormal="80" zoomScaleSheetLayoutView="100" workbookViewId="0">
      <selection activeCell="H5" sqref="H5:J5"/>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34" width="4.625" style="46"/>
    <col min="35" max="37" width="5.75" style="46" customWidth="1"/>
    <col min="38" max="43" width="4.625" style="46"/>
    <col min="44" max="44" width="8.25" style="23" customWidth="1"/>
    <col min="45" max="16384" width="4.625" style="23"/>
  </cols>
  <sheetData>
    <row r="1" spans="2:44" ht="20.25" customHeight="1">
      <c r="B1" s="344" t="s">
        <v>72</v>
      </c>
      <c r="C1" s="345"/>
      <c r="D1" s="345"/>
      <c r="E1" s="345"/>
      <c r="F1" s="345"/>
      <c r="G1" s="345"/>
      <c r="H1" s="345"/>
      <c r="I1" s="345"/>
      <c r="J1" s="345"/>
      <c r="K1" s="345"/>
      <c r="L1" s="345"/>
      <c r="M1" s="345"/>
      <c r="N1" s="345"/>
      <c r="O1" s="345"/>
      <c r="P1" s="345"/>
      <c r="Q1" s="345"/>
      <c r="R1" s="345"/>
      <c r="S1" s="345"/>
      <c r="T1" s="346"/>
      <c r="U1" s="356"/>
      <c r="V1" s="357"/>
      <c r="W1" s="357"/>
      <c r="X1" s="358"/>
      <c r="AB1" s="383" t="s">
        <v>374</v>
      </c>
      <c r="AC1" s="383"/>
      <c r="AD1" s="383"/>
      <c r="AE1" s="383"/>
      <c r="AF1" s="383"/>
      <c r="AG1" s="383"/>
      <c r="AH1" s="383"/>
      <c r="AI1" s="383"/>
      <c r="AJ1" s="383"/>
      <c r="AK1" s="383"/>
      <c r="AL1" s="383"/>
      <c r="AM1" s="383"/>
      <c r="AN1" s="383"/>
      <c r="AO1" s="383"/>
      <c r="AP1" s="383"/>
      <c r="AQ1" s="383"/>
      <c r="AR1" s="383"/>
    </row>
    <row r="2" spans="2:44" ht="13.5" customHeight="1">
      <c r="B2" s="347" t="s">
        <v>75</v>
      </c>
      <c r="C2" s="348"/>
      <c r="D2" s="348"/>
      <c r="E2" s="348"/>
      <c r="F2" s="348"/>
      <c r="G2" s="348"/>
      <c r="H2" s="348"/>
      <c r="I2" s="348"/>
      <c r="J2" s="348"/>
      <c r="K2" s="348"/>
      <c r="L2" s="348"/>
      <c r="M2" s="348"/>
      <c r="N2" s="348"/>
      <c r="O2" s="348"/>
      <c r="P2" s="348"/>
      <c r="Q2" s="348"/>
      <c r="R2" s="348"/>
      <c r="S2" s="348"/>
      <c r="T2" s="349"/>
      <c r="U2" s="359"/>
      <c r="V2" s="360"/>
      <c r="W2" s="360"/>
      <c r="X2" s="361"/>
    </row>
    <row r="3" spans="2:44" ht="13.5" customHeight="1">
      <c r="B3" s="350"/>
      <c r="C3" s="351"/>
      <c r="D3" s="351"/>
      <c r="E3" s="351"/>
      <c r="F3" s="351"/>
      <c r="G3" s="351"/>
      <c r="H3" s="351"/>
      <c r="I3" s="351"/>
      <c r="J3" s="351"/>
      <c r="K3" s="351"/>
      <c r="L3" s="351"/>
      <c r="M3" s="351"/>
      <c r="N3" s="351"/>
      <c r="O3" s="351"/>
      <c r="P3" s="351"/>
      <c r="Q3" s="351"/>
      <c r="R3" s="351"/>
      <c r="S3" s="351"/>
      <c r="T3" s="352"/>
      <c r="U3" s="359"/>
      <c r="V3" s="360"/>
      <c r="W3" s="360"/>
      <c r="X3" s="361"/>
      <c r="AB3" s="372" t="s">
        <v>194</v>
      </c>
      <c r="AC3" s="372"/>
      <c r="AD3" s="372"/>
      <c r="AE3" s="372"/>
      <c r="AF3" s="372"/>
      <c r="AG3" s="372"/>
      <c r="AH3" s="372"/>
      <c r="AI3" s="372"/>
      <c r="AJ3" s="372"/>
      <c r="AK3" s="372"/>
      <c r="AL3" s="372"/>
      <c r="AM3" s="372"/>
      <c r="AN3" s="372"/>
      <c r="AO3" s="372"/>
      <c r="AP3" s="372"/>
      <c r="AQ3" s="372"/>
      <c r="AR3" s="372"/>
    </row>
    <row r="4" spans="2:44" ht="13.5" customHeight="1">
      <c r="B4" s="353"/>
      <c r="C4" s="354"/>
      <c r="D4" s="354"/>
      <c r="E4" s="354"/>
      <c r="F4" s="354"/>
      <c r="G4" s="354"/>
      <c r="H4" s="354"/>
      <c r="I4" s="354"/>
      <c r="J4" s="354"/>
      <c r="K4" s="354"/>
      <c r="L4" s="354"/>
      <c r="M4" s="354"/>
      <c r="N4" s="354"/>
      <c r="O4" s="354"/>
      <c r="P4" s="354"/>
      <c r="Q4" s="354"/>
      <c r="R4" s="354"/>
      <c r="S4" s="354"/>
      <c r="T4" s="355"/>
      <c r="U4" s="362"/>
      <c r="V4" s="363"/>
      <c r="W4" s="363"/>
      <c r="X4" s="364"/>
      <c r="AB4" s="372"/>
      <c r="AC4" s="372"/>
      <c r="AD4" s="372"/>
      <c r="AE4" s="372"/>
      <c r="AF4" s="372"/>
      <c r="AG4" s="372"/>
      <c r="AH4" s="372"/>
      <c r="AI4" s="372"/>
      <c r="AJ4" s="372"/>
      <c r="AK4" s="372"/>
      <c r="AL4" s="372"/>
      <c r="AM4" s="372"/>
      <c r="AN4" s="372"/>
      <c r="AO4" s="372"/>
      <c r="AP4" s="372"/>
      <c r="AQ4" s="372"/>
      <c r="AR4" s="372"/>
    </row>
    <row r="5" spans="2:44" s="41" customFormat="1" ht="14.25" customHeight="1">
      <c r="B5" s="42" t="s">
        <v>0</v>
      </c>
      <c r="C5" s="336" t="s">
        <v>126</v>
      </c>
      <c r="D5" s="336"/>
      <c r="E5" s="337" t="s">
        <v>1</v>
      </c>
      <c r="F5" s="337"/>
      <c r="G5" s="337"/>
      <c r="H5" s="338" t="s">
        <v>441</v>
      </c>
      <c r="I5" s="338"/>
      <c r="J5" s="338"/>
      <c r="K5" s="337" t="s">
        <v>2</v>
      </c>
      <c r="L5" s="337"/>
      <c r="M5" s="337"/>
      <c r="N5" s="337"/>
      <c r="O5" s="783">
        <v>44764</v>
      </c>
      <c r="P5" s="336"/>
      <c r="Q5" s="336"/>
      <c r="R5" s="336"/>
      <c r="S5" s="339" t="s">
        <v>3</v>
      </c>
      <c r="T5" s="340"/>
      <c r="U5" s="340"/>
      <c r="V5" s="341"/>
      <c r="W5" s="342" t="s">
        <v>120</v>
      </c>
      <c r="X5" s="343"/>
      <c r="Y5" s="47"/>
      <c r="Z5" s="48"/>
      <c r="AA5" s="48"/>
      <c r="AB5" s="380" t="s">
        <v>143</v>
      </c>
      <c r="AC5" s="380"/>
      <c r="AD5" s="380" t="s">
        <v>144</v>
      </c>
      <c r="AE5" s="380"/>
      <c r="AF5" s="380"/>
      <c r="AG5" s="380"/>
      <c r="AH5" s="380"/>
      <c r="AI5" s="380" t="s">
        <v>145</v>
      </c>
      <c r="AJ5" s="380"/>
      <c r="AK5" s="380"/>
      <c r="AL5" s="380" t="s">
        <v>146</v>
      </c>
      <c r="AM5" s="380"/>
      <c r="AN5" s="380"/>
      <c r="AO5" s="380"/>
      <c r="AP5" s="372" t="s">
        <v>149</v>
      </c>
      <c r="AQ5" s="372"/>
      <c r="AR5" s="373" t="s">
        <v>150</v>
      </c>
    </row>
    <row r="6" spans="2:44" ht="9" customHeight="1">
      <c r="B6" s="275"/>
      <c r="C6" s="275"/>
      <c r="D6" s="275"/>
      <c r="E6" s="275"/>
      <c r="F6" s="275"/>
      <c r="G6" s="275"/>
      <c r="H6" s="275"/>
      <c r="I6" s="275"/>
      <c r="J6" s="275"/>
      <c r="K6" s="275"/>
      <c r="L6" s="275"/>
      <c r="M6" s="275"/>
      <c r="N6" s="275"/>
      <c r="O6" s="275"/>
      <c r="P6" s="275"/>
      <c r="Q6" s="275"/>
      <c r="R6" s="275"/>
      <c r="S6" s="275"/>
      <c r="T6" s="275"/>
      <c r="U6" s="275"/>
      <c r="V6" s="275"/>
      <c r="W6" s="275"/>
      <c r="X6" s="275"/>
      <c r="AB6" s="380"/>
      <c r="AC6" s="380"/>
      <c r="AD6" s="380"/>
      <c r="AE6" s="380"/>
      <c r="AF6" s="380"/>
      <c r="AG6" s="380"/>
      <c r="AH6" s="380"/>
      <c r="AI6" s="380"/>
      <c r="AJ6" s="380"/>
      <c r="AK6" s="380"/>
      <c r="AL6" s="380"/>
      <c r="AM6" s="380"/>
      <c r="AN6" s="380"/>
      <c r="AO6" s="380"/>
      <c r="AP6" s="372"/>
      <c r="AQ6" s="372"/>
      <c r="AR6" s="373"/>
    </row>
    <row r="7" spans="2:44" ht="14.25" customHeight="1">
      <c r="B7" s="287" t="s">
        <v>76</v>
      </c>
      <c r="C7" s="288"/>
      <c r="D7" s="288"/>
      <c r="E7" s="288"/>
      <c r="F7" s="289"/>
      <c r="G7" s="293" t="s">
        <v>88</v>
      </c>
      <c r="H7" s="294"/>
      <c r="I7" s="294"/>
      <c r="J7" s="294"/>
      <c r="K7" s="294"/>
      <c r="L7" s="294"/>
      <c r="M7" s="294"/>
      <c r="N7" s="294"/>
      <c r="O7" s="294"/>
      <c r="P7" s="294"/>
      <c r="Q7" s="294"/>
      <c r="R7" s="294"/>
      <c r="S7" s="294"/>
      <c r="T7" s="294"/>
      <c r="U7" s="294"/>
      <c r="V7" s="294"/>
      <c r="W7" s="294"/>
      <c r="X7" s="295"/>
      <c r="AB7" s="375">
        <v>2019</v>
      </c>
      <c r="AC7" s="375"/>
      <c r="AD7" s="376" t="s">
        <v>127</v>
      </c>
      <c r="AE7" s="376"/>
      <c r="AF7" s="376"/>
      <c r="AG7" s="376"/>
      <c r="AH7" s="376"/>
      <c r="AI7" s="596">
        <v>7517598062.0200005</v>
      </c>
      <c r="AJ7" s="596"/>
      <c r="AK7" s="596"/>
      <c r="AL7" s="596">
        <v>7348511239.5200005</v>
      </c>
      <c r="AM7" s="596"/>
      <c r="AN7" s="596"/>
      <c r="AO7" s="596"/>
      <c r="AP7" s="393"/>
      <c r="AQ7" s="394"/>
      <c r="AR7" s="384"/>
    </row>
    <row r="8" spans="2:44" ht="14.25" customHeight="1">
      <c r="B8" s="290"/>
      <c r="C8" s="291"/>
      <c r="D8" s="291"/>
      <c r="E8" s="291"/>
      <c r="F8" s="292"/>
      <c r="G8" s="296"/>
      <c r="H8" s="297"/>
      <c r="I8" s="297"/>
      <c r="J8" s="297"/>
      <c r="K8" s="297"/>
      <c r="L8" s="297"/>
      <c r="M8" s="297"/>
      <c r="N8" s="297"/>
      <c r="O8" s="297"/>
      <c r="P8" s="297"/>
      <c r="Q8" s="297"/>
      <c r="R8" s="297"/>
      <c r="S8" s="297"/>
      <c r="T8" s="297"/>
      <c r="U8" s="297"/>
      <c r="V8" s="297"/>
      <c r="W8" s="297"/>
      <c r="X8" s="298"/>
      <c r="AB8" s="375"/>
      <c r="AC8" s="375"/>
      <c r="AD8" s="376" t="s">
        <v>128</v>
      </c>
      <c r="AE8" s="376"/>
      <c r="AF8" s="376"/>
      <c r="AG8" s="376"/>
      <c r="AH8" s="376"/>
      <c r="AI8" s="596">
        <v>7848499566.3699999</v>
      </c>
      <c r="AJ8" s="596"/>
      <c r="AK8" s="596"/>
      <c r="AL8" s="596">
        <v>7690906316.8000002</v>
      </c>
      <c r="AM8" s="596"/>
      <c r="AN8" s="596"/>
      <c r="AO8" s="596"/>
      <c r="AP8" s="393"/>
      <c r="AQ8" s="394"/>
      <c r="AR8" s="384"/>
    </row>
    <row r="9" spans="2:44" ht="19.149999999999999" customHeight="1">
      <c r="B9" s="281" t="s">
        <v>49</v>
      </c>
      <c r="C9" s="282"/>
      <c r="D9" s="282"/>
      <c r="E9" s="282"/>
      <c r="F9" s="282"/>
      <c r="G9" s="282"/>
      <c r="H9" s="282"/>
      <c r="I9" s="282"/>
      <c r="J9" s="282"/>
      <c r="K9" s="282"/>
      <c r="L9" s="282"/>
      <c r="M9" s="282"/>
      <c r="N9" s="282"/>
      <c r="O9" s="282"/>
      <c r="P9" s="282"/>
      <c r="Q9" s="282"/>
      <c r="R9" s="282"/>
      <c r="S9" s="282"/>
      <c r="T9" s="282"/>
      <c r="U9" s="282"/>
      <c r="V9" s="282"/>
      <c r="W9" s="282"/>
      <c r="X9" s="283"/>
      <c r="AB9" s="375"/>
      <c r="AC9" s="375"/>
      <c r="AD9" s="376" t="s">
        <v>129</v>
      </c>
      <c r="AE9" s="376"/>
      <c r="AF9" s="376"/>
      <c r="AG9" s="376"/>
      <c r="AH9" s="376"/>
      <c r="AI9" s="596">
        <v>7801662662.4200001</v>
      </c>
      <c r="AJ9" s="596"/>
      <c r="AK9" s="596"/>
      <c r="AL9" s="596">
        <v>7757100219.5500002</v>
      </c>
      <c r="AM9" s="596"/>
      <c r="AN9" s="596"/>
      <c r="AO9" s="596"/>
      <c r="AP9" s="393"/>
      <c r="AQ9" s="394"/>
      <c r="AR9" s="384"/>
    </row>
    <row r="10" spans="2:44" ht="15" customHeight="1">
      <c r="B10" s="268" t="s">
        <v>4</v>
      </c>
      <c r="C10" s="269"/>
      <c r="D10" s="269"/>
      <c r="E10" s="269"/>
      <c r="F10" s="269"/>
      <c r="G10" s="269"/>
      <c r="H10" s="269"/>
      <c r="I10" s="269"/>
      <c r="J10" s="269"/>
      <c r="K10" s="269"/>
      <c r="L10" s="269"/>
      <c r="M10" s="269"/>
      <c r="N10" s="269"/>
      <c r="O10" s="269"/>
      <c r="P10" s="269"/>
      <c r="Q10" s="269"/>
      <c r="R10" s="269"/>
      <c r="S10" s="269"/>
      <c r="T10" s="269"/>
      <c r="U10" s="269"/>
      <c r="V10" s="269"/>
      <c r="W10" s="269"/>
      <c r="X10" s="269"/>
      <c r="AB10" s="375"/>
      <c r="AC10" s="375"/>
      <c r="AD10" s="376" t="s">
        <v>130</v>
      </c>
      <c r="AE10" s="376"/>
      <c r="AF10" s="376"/>
      <c r="AG10" s="376"/>
      <c r="AH10" s="376"/>
      <c r="AI10" s="596">
        <v>7954242735.6999998</v>
      </c>
      <c r="AJ10" s="596"/>
      <c r="AK10" s="596"/>
      <c r="AL10" s="596">
        <v>7923427196</v>
      </c>
      <c r="AM10" s="596"/>
      <c r="AN10" s="596"/>
      <c r="AO10" s="596"/>
      <c r="AP10" s="393"/>
      <c r="AQ10" s="394"/>
      <c r="AR10" s="384"/>
    </row>
    <row r="11" spans="2:44" ht="38.25" customHeight="1">
      <c r="B11" s="280" t="s">
        <v>175</v>
      </c>
      <c r="C11" s="280"/>
      <c r="D11" s="280"/>
      <c r="E11" s="280"/>
      <c r="F11" s="280"/>
      <c r="G11" s="280"/>
      <c r="H11" s="280"/>
      <c r="I11" s="280"/>
      <c r="J11" s="280"/>
      <c r="K11" s="280"/>
      <c r="L11" s="280"/>
      <c r="M11" s="280"/>
      <c r="N11" s="280"/>
      <c r="O11" s="280"/>
      <c r="P11" s="280"/>
      <c r="Q11" s="280"/>
      <c r="R11" s="280"/>
      <c r="S11" s="280"/>
      <c r="T11" s="280"/>
      <c r="U11" s="280"/>
      <c r="V11" s="280"/>
      <c r="W11" s="280"/>
      <c r="X11" s="280"/>
      <c r="AB11" s="653">
        <v>2020</v>
      </c>
      <c r="AC11" s="653"/>
      <c r="AD11" s="654" t="s">
        <v>131</v>
      </c>
      <c r="AE11" s="654"/>
      <c r="AF11" s="654"/>
      <c r="AG11" s="654"/>
      <c r="AH11" s="654"/>
      <c r="AI11" s="656">
        <v>3240896842</v>
      </c>
      <c r="AJ11" s="657"/>
      <c r="AK11" s="658"/>
      <c r="AL11" s="656">
        <v>2864631255</v>
      </c>
      <c r="AM11" s="657"/>
      <c r="AN11" s="657"/>
      <c r="AO11" s="658"/>
      <c r="AP11" s="665"/>
      <c r="AQ11" s="666"/>
      <c r="AR11" s="655"/>
    </row>
    <row r="12" spans="2:44" ht="12.75">
      <c r="B12" s="262" t="s">
        <v>56</v>
      </c>
      <c r="C12" s="263"/>
      <c r="D12" s="263"/>
      <c r="E12" s="263"/>
      <c r="F12" s="264"/>
      <c r="G12" s="262" t="s">
        <v>48</v>
      </c>
      <c r="H12" s="263"/>
      <c r="I12" s="263"/>
      <c r="J12" s="264"/>
      <c r="K12" s="262" t="s">
        <v>5</v>
      </c>
      <c r="L12" s="263"/>
      <c r="M12" s="263"/>
      <c r="N12" s="264"/>
      <c r="O12" s="268" t="s">
        <v>6</v>
      </c>
      <c r="P12" s="269"/>
      <c r="Q12" s="269"/>
      <c r="R12" s="269"/>
      <c r="S12" s="269"/>
      <c r="T12" s="269"/>
      <c r="U12" s="269"/>
      <c r="V12" s="269"/>
      <c r="W12" s="269"/>
      <c r="X12" s="270"/>
      <c r="Y12" s="49"/>
      <c r="Z12" s="50"/>
      <c r="AA12" s="50"/>
      <c r="AB12" s="653"/>
      <c r="AC12" s="653"/>
      <c r="AD12" s="654" t="s">
        <v>132</v>
      </c>
      <c r="AE12" s="654"/>
      <c r="AF12" s="654"/>
      <c r="AG12" s="654"/>
      <c r="AH12" s="654"/>
      <c r="AI12" s="659"/>
      <c r="AJ12" s="660"/>
      <c r="AK12" s="661"/>
      <c r="AL12" s="659"/>
      <c r="AM12" s="660"/>
      <c r="AN12" s="660"/>
      <c r="AO12" s="661"/>
      <c r="AP12" s="667"/>
      <c r="AQ12" s="668"/>
      <c r="AR12" s="655"/>
    </row>
    <row r="13" spans="2:44" ht="25.5" customHeight="1">
      <c r="B13" s="265"/>
      <c r="C13" s="266"/>
      <c r="D13" s="266"/>
      <c r="E13" s="266"/>
      <c r="F13" s="267"/>
      <c r="G13" s="265"/>
      <c r="H13" s="266"/>
      <c r="I13" s="266"/>
      <c r="J13" s="267"/>
      <c r="K13" s="265"/>
      <c r="L13" s="266"/>
      <c r="M13" s="266"/>
      <c r="N13" s="267"/>
      <c r="O13" s="268" t="s">
        <v>55</v>
      </c>
      <c r="P13" s="269"/>
      <c r="Q13" s="269"/>
      <c r="R13" s="270"/>
      <c r="S13" s="268" t="s">
        <v>54</v>
      </c>
      <c r="T13" s="269"/>
      <c r="U13" s="270"/>
      <c r="V13" s="268" t="s">
        <v>53</v>
      </c>
      <c r="W13" s="269"/>
      <c r="X13" s="270"/>
      <c r="Y13" s="49"/>
      <c r="Z13" s="50"/>
      <c r="AA13" s="50"/>
      <c r="AB13" s="653"/>
      <c r="AC13" s="653"/>
      <c r="AD13" s="654" t="s">
        <v>133</v>
      </c>
      <c r="AE13" s="654"/>
      <c r="AF13" s="654"/>
      <c r="AG13" s="654"/>
      <c r="AH13" s="654"/>
      <c r="AI13" s="659"/>
      <c r="AJ13" s="660"/>
      <c r="AK13" s="661"/>
      <c r="AL13" s="659"/>
      <c r="AM13" s="660"/>
      <c r="AN13" s="660"/>
      <c r="AO13" s="661"/>
      <c r="AP13" s="667"/>
      <c r="AQ13" s="668"/>
      <c r="AR13" s="655"/>
    </row>
    <row r="14" spans="2:44" ht="59.25" customHeight="1">
      <c r="B14" s="276" t="s">
        <v>268</v>
      </c>
      <c r="C14" s="276"/>
      <c r="D14" s="276"/>
      <c r="E14" s="276"/>
      <c r="F14" s="276"/>
      <c r="G14" s="261" t="s">
        <v>99</v>
      </c>
      <c r="H14" s="261"/>
      <c r="I14" s="261"/>
      <c r="J14" s="261"/>
      <c r="K14" s="261">
        <v>1</v>
      </c>
      <c r="L14" s="261"/>
      <c r="M14" s="261"/>
      <c r="N14" s="261"/>
      <c r="O14" s="277">
        <v>1</v>
      </c>
      <c r="P14" s="278"/>
      <c r="Q14" s="278"/>
      <c r="R14" s="279"/>
      <c r="S14" s="329">
        <v>44561</v>
      </c>
      <c r="T14" s="330"/>
      <c r="U14" s="331"/>
      <c r="V14" s="332">
        <v>2021</v>
      </c>
      <c r="W14" s="332"/>
      <c r="X14" s="332"/>
      <c r="AB14" s="653"/>
      <c r="AC14" s="653"/>
      <c r="AD14" s="654" t="s">
        <v>134</v>
      </c>
      <c r="AE14" s="654"/>
      <c r="AF14" s="654"/>
      <c r="AG14" s="654"/>
      <c r="AH14" s="654"/>
      <c r="AI14" s="662"/>
      <c r="AJ14" s="663"/>
      <c r="AK14" s="664"/>
      <c r="AL14" s="662"/>
      <c r="AM14" s="663"/>
      <c r="AN14" s="663"/>
      <c r="AO14" s="664"/>
      <c r="AP14" s="669"/>
      <c r="AQ14" s="670"/>
      <c r="AR14" s="655"/>
    </row>
    <row r="15" spans="2:44" ht="18" customHeight="1">
      <c r="B15" s="281" t="s">
        <v>7</v>
      </c>
      <c r="C15" s="282"/>
      <c r="D15" s="282"/>
      <c r="E15" s="282"/>
      <c r="F15" s="282"/>
      <c r="G15" s="282"/>
      <c r="H15" s="282"/>
      <c r="I15" s="282"/>
      <c r="J15" s="282"/>
      <c r="K15" s="282"/>
      <c r="L15" s="282"/>
      <c r="M15" s="282"/>
      <c r="N15" s="282"/>
      <c r="O15" s="282"/>
      <c r="P15" s="282"/>
      <c r="Q15" s="282"/>
      <c r="R15" s="282"/>
      <c r="S15" s="282"/>
      <c r="T15" s="282"/>
      <c r="U15" s="282"/>
      <c r="V15" s="282"/>
      <c r="W15" s="282"/>
      <c r="X15" s="283"/>
      <c r="Z15" s="46" t="s">
        <v>51</v>
      </c>
      <c r="AB15" s="375">
        <v>2021</v>
      </c>
      <c r="AC15" s="375"/>
      <c r="AD15" s="376" t="s">
        <v>135</v>
      </c>
      <c r="AE15" s="376"/>
      <c r="AF15" s="376"/>
      <c r="AG15" s="376"/>
      <c r="AH15" s="376"/>
      <c r="AI15" s="572">
        <v>3714188237</v>
      </c>
      <c r="AJ15" s="573"/>
      <c r="AK15" s="574"/>
      <c r="AL15" s="572">
        <v>2892408154</v>
      </c>
      <c r="AM15" s="573"/>
      <c r="AN15" s="573"/>
      <c r="AO15" s="574"/>
      <c r="AP15" s="393"/>
      <c r="AQ15" s="394"/>
      <c r="AR15" s="384"/>
    </row>
    <row r="16" spans="2:44" ht="12.75" customHeight="1">
      <c r="B16" s="271" t="s">
        <v>52</v>
      </c>
      <c r="C16" s="262" t="s">
        <v>8</v>
      </c>
      <c r="D16" s="264"/>
      <c r="E16" s="262" t="s">
        <v>115</v>
      </c>
      <c r="F16" s="264"/>
      <c r="G16" s="262" t="s">
        <v>109</v>
      </c>
      <c r="H16" s="263"/>
      <c r="I16" s="263"/>
      <c r="J16" s="263"/>
      <c r="K16" s="263"/>
      <c r="L16" s="264"/>
      <c r="M16" s="274" t="s">
        <v>116</v>
      </c>
      <c r="N16" s="274"/>
      <c r="O16" s="274"/>
      <c r="P16" s="274"/>
      <c r="Q16" s="274"/>
      <c r="R16" s="274"/>
      <c r="S16" s="274"/>
      <c r="T16" s="274"/>
      <c r="U16" s="274"/>
      <c r="V16" s="274"/>
      <c r="W16" s="274"/>
      <c r="X16" s="274"/>
      <c r="AB16" s="375"/>
      <c r="AC16" s="375"/>
      <c r="AD16" s="376" t="s">
        <v>136</v>
      </c>
      <c r="AE16" s="376"/>
      <c r="AF16" s="376"/>
      <c r="AG16" s="376"/>
      <c r="AH16" s="376"/>
      <c r="AI16" s="575"/>
      <c r="AJ16" s="576"/>
      <c r="AK16" s="577"/>
      <c r="AL16" s="575"/>
      <c r="AM16" s="576"/>
      <c r="AN16" s="576"/>
      <c r="AO16" s="577"/>
      <c r="AP16" s="395"/>
      <c r="AQ16" s="396"/>
      <c r="AR16" s="384"/>
    </row>
    <row r="17" spans="2:44" ht="12.75" customHeight="1">
      <c r="B17" s="272"/>
      <c r="C17" s="265"/>
      <c r="D17" s="267"/>
      <c r="E17" s="265"/>
      <c r="F17" s="267"/>
      <c r="G17" s="265"/>
      <c r="H17" s="266"/>
      <c r="I17" s="266"/>
      <c r="J17" s="266"/>
      <c r="K17" s="266"/>
      <c r="L17" s="267"/>
      <c r="M17" s="268" t="s">
        <v>121</v>
      </c>
      <c r="N17" s="269"/>
      <c r="O17" s="269"/>
      <c r="P17" s="269"/>
      <c r="Q17" s="270"/>
      <c r="R17" s="268" t="s">
        <v>122</v>
      </c>
      <c r="S17" s="269"/>
      <c r="T17" s="269"/>
      <c r="U17" s="269"/>
      <c r="V17" s="273" t="s">
        <v>117</v>
      </c>
      <c r="W17" s="273"/>
      <c r="X17" s="273"/>
      <c r="AB17" s="375"/>
      <c r="AC17" s="375"/>
      <c r="AD17" s="376" t="s">
        <v>137</v>
      </c>
      <c r="AE17" s="376"/>
      <c r="AF17" s="376"/>
      <c r="AG17" s="376"/>
      <c r="AH17" s="376"/>
      <c r="AI17" s="575"/>
      <c r="AJ17" s="576"/>
      <c r="AK17" s="577"/>
      <c r="AL17" s="575"/>
      <c r="AM17" s="576"/>
      <c r="AN17" s="576"/>
      <c r="AO17" s="577"/>
      <c r="AP17" s="395"/>
      <c r="AQ17" s="396"/>
      <c r="AR17" s="384"/>
    </row>
    <row r="18" spans="2:44" ht="28.5" customHeight="1">
      <c r="B18" s="43" t="s">
        <v>269</v>
      </c>
      <c r="C18" s="259" t="s">
        <v>114</v>
      </c>
      <c r="D18" s="260"/>
      <c r="E18" s="261">
        <v>1</v>
      </c>
      <c r="F18" s="261"/>
      <c r="G18" s="276" t="s">
        <v>270</v>
      </c>
      <c r="H18" s="276"/>
      <c r="I18" s="276"/>
      <c r="J18" s="276"/>
      <c r="K18" s="276"/>
      <c r="L18" s="276"/>
      <c r="M18" s="333" t="s">
        <v>123</v>
      </c>
      <c r="N18" s="333"/>
      <c r="O18" s="333"/>
      <c r="P18" s="333"/>
      <c r="Q18" s="333"/>
      <c r="R18" s="334" t="s">
        <v>124</v>
      </c>
      <c r="S18" s="334"/>
      <c r="T18" s="334"/>
      <c r="U18" s="334"/>
      <c r="V18" s="335" t="s">
        <v>125</v>
      </c>
      <c r="W18" s="335"/>
      <c r="X18" s="335"/>
      <c r="AB18" s="375"/>
      <c r="AC18" s="375"/>
      <c r="AD18" s="376" t="s">
        <v>138</v>
      </c>
      <c r="AE18" s="376"/>
      <c r="AF18" s="376"/>
      <c r="AG18" s="376"/>
      <c r="AH18" s="376"/>
      <c r="AI18" s="578"/>
      <c r="AJ18" s="579"/>
      <c r="AK18" s="580"/>
      <c r="AL18" s="578"/>
      <c r="AM18" s="579"/>
      <c r="AN18" s="579"/>
      <c r="AO18" s="580"/>
      <c r="AP18" s="397"/>
      <c r="AQ18" s="398"/>
      <c r="AR18" s="384"/>
    </row>
    <row r="19" spans="2:44" ht="25.15" customHeight="1">
      <c r="B19" s="268" t="s">
        <v>9</v>
      </c>
      <c r="C19" s="269"/>
      <c r="D19" s="269"/>
      <c r="E19" s="269"/>
      <c r="F19" s="269"/>
      <c r="G19" s="269"/>
      <c r="H19" s="269"/>
      <c r="I19" s="269"/>
      <c r="J19" s="269"/>
      <c r="K19" s="269"/>
      <c r="L19" s="270"/>
      <c r="M19" s="268" t="s">
        <v>10</v>
      </c>
      <c r="N19" s="269"/>
      <c r="O19" s="269"/>
      <c r="P19" s="269"/>
      <c r="Q19" s="269"/>
      <c r="R19" s="269"/>
      <c r="S19" s="269"/>
      <c r="T19" s="269"/>
      <c r="U19" s="269"/>
      <c r="V19" s="269"/>
      <c r="W19" s="269"/>
      <c r="X19" s="270"/>
      <c r="AB19" s="374">
        <v>2022</v>
      </c>
      <c r="AC19" s="374"/>
      <c r="AD19" s="377" t="s">
        <v>139</v>
      </c>
      <c r="AE19" s="377"/>
      <c r="AF19" s="377"/>
      <c r="AG19" s="377"/>
      <c r="AH19" s="377"/>
      <c r="AI19" s="581">
        <v>3800000000</v>
      </c>
      <c r="AJ19" s="582"/>
      <c r="AK19" s="583"/>
      <c r="AL19" s="581">
        <v>3051533778</v>
      </c>
      <c r="AM19" s="582"/>
      <c r="AN19" s="582"/>
      <c r="AO19" s="583"/>
      <c r="AP19" s="446"/>
      <c r="AQ19" s="447"/>
      <c r="AR19" s="385"/>
    </row>
    <row r="20" spans="2:44" ht="45.4" customHeight="1">
      <c r="B20" s="259" t="s">
        <v>271</v>
      </c>
      <c r="C20" s="286"/>
      <c r="D20" s="286"/>
      <c r="E20" s="286"/>
      <c r="F20" s="286"/>
      <c r="G20" s="286"/>
      <c r="H20" s="286"/>
      <c r="I20" s="286"/>
      <c r="J20" s="286"/>
      <c r="K20" s="286"/>
      <c r="L20" s="260"/>
      <c r="M20" s="259"/>
      <c r="N20" s="286"/>
      <c r="O20" s="286"/>
      <c r="P20" s="286"/>
      <c r="Q20" s="286"/>
      <c r="R20" s="286"/>
      <c r="S20" s="286"/>
      <c r="T20" s="286"/>
      <c r="U20" s="286"/>
      <c r="V20" s="286"/>
      <c r="W20" s="286"/>
      <c r="X20" s="260"/>
      <c r="AA20" s="51"/>
      <c r="AB20" s="374"/>
      <c r="AC20" s="374"/>
      <c r="AD20" s="377" t="s">
        <v>140</v>
      </c>
      <c r="AE20" s="377"/>
      <c r="AF20" s="377"/>
      <c r="AG20" s="377"/>
      <c r="AH20" s="377"/>
      <c r="AI20" s="584"/>
      <c r="AJ20" s="585"/>
      <c r="AK20" s="586"/>
      <c r="AL20" s="584"/>
      <c r="AM20" s="585"/>
      <c r="AN20" s="585"/>
      <c r="AO20" s="586"/>
      <c r="AP20" s="455"/>
      <c r="AQ20" s="456"/>
      <c r="AR20" s="385"/>
    </row>
    <row r="21" spans="2:44" ht="18.95" customHeight="1">
      <c r="B21" s="281" t="s">
        <v>11</v>
      </c>
      <c r="C21" s="282"/>
      <c r="D21" s="282"/>
      <c r="E21" s="282"/>
      <c r="F21" s="282"/>
      <c r="G21" s="282"/>
      <c r="H21" s="282"/>
      <c r="I21" s="282"/>
      <c r="J21" s="282"/>
      <c r="K21" s="282"/>
      <c r="L21" s="282"/>
      <c r="M21" s="282"/>
      <c r="N21" s="282"/>
      <c r="O21" s="282"/>
      <c r="P21" s="282"/>
      <c r="Q21" s="282"/>
      <c r="R21" s="282"/>
      <c r="S21" s="282"/>
      <c r="T21" s="282"/>
      <c r="U21" s="282"/>
      <c r="V21" s="282"/>
      <c r="W21" s="282"/>
      <c r="X21" s="283"/>
      <c r="AB21" s="374"/>
      <c r="AC21" s="374"/>
      <c r="AD21" s="377" t="s">
        <v>141</v>
      </c>
      <c r="AE21" s="377"/>
      <c r="AF21" s="377"/>
      <c r="AG21" s="377"/>
      <c r="AH21" s="377"/>
      <c r="AI21" s="584"/>
      <c r="AJ21" s="585"/>
      <c r="AK21" s="586"/>
      <c r="AL21" s="584"/>
      <c r="AM21" s="585"/>
      <c r="AN21" s="585"/>
      <c r="AO21" s="586"/>
      <c r="AP21" s="455"/>
      <c r="AQ21" s="456"/>
      <c r="AR21" s="385"/>
    </row>
    <row r="22" spans="2:44" ht="18.95" customHeight="1">
      <c r="B22" s="284" t="s">
        <v>12</v>
      </c>
      <c r="C22" s="284"/>
      <c r="D22" s="44" t="s">
        <v>13</v>
      </c>
      <c r="E22" s="44" t="s">
        <v>14</v>
      </c>
      <c r="F22" s="44" t="s">
        <v>15</v>
      </c>
      <c r="G22" s="285" t="s">
        <v>16</v>
      </c>
      <c r="H22" s="285"/>
      <c r="I22" s="285"/>
      <c r="J22" s="44" t="s">
        <v>17</v>
      </c>
      <c r="K22" s="285" t="s">
        <v>18</v>
      </c>
      <c r="L22" s="285"/>
      <c r="M22" s="285"/>
      <c r="N22" s="44" t="s">
        <v>19</v>
      </c>
      <c r="O22" s="285" t="s">
        <v>20</v>
      </c>
      <c r="P22" s="285"/>
      <c r="Q22" s="285" t="s">
        <v>21</v>
      </c>
      <c r="R22" s="285"/>
      <c r="S22" s="285"/>
      <c r="T22" s="285" t="s">
        <v>22</v>
      </c>
      <c r="U22" s="285"/>
      <c r="V22" s="285" t="s">
        <v>23</v>
      </c>
      <c r="W22" s="285"/>
      <c r="X22" s="44" t="s">
        <v>24</v>
      </c>
      <c r="AB22" s="374"/>
      <c r="AC22" s="374"/>
      <c r="AD22" s="377" t="s">
        <v>142</v>
      </c>
      <c r="AE22" s="377"/>
      <c r="AF22" s="377"/>
      <c r="AG22" s="377"/>
      <c r="AH22" s="377"/>
      <c r="AI22" s="587"/>
      <c r="AJ22" s="588"/>
      <c r="AK22" s="589"/>
      <c r="AL22" s="587"/>
      <c r="AM22" s="588"/>
      <c r="AN22" s="588"/>
      <c r="AO22" s="589"/>
      <c r="AP22" s="448"/>
      <c r="AQ22" s="449"/>
      <c r="AR22" s="385"/>
    </row>
    <row r="23" spans="2:44" ht="18.95" customHeight="1">
      <c r="B23" s="284" t="s">
        <v>25</v>
      </c>
      <c r="C23" s="284"/>
      <c r="D23" s="562">
        <f>AL15</f>
        <v>2892408154</v>
      </c>
      <c r="E23" s="563"/>
      <c r="F23" s="563"/>
      <c r="G23" s="563"/>
      <c r="H23" s="563"/>
      <c r="I23" s="563"/>
      <c r="J23" s="563"/>
      <c r="K23" s="563"/>
      <c r="L23" s="563"/>
      <c r="M23" s="563"/>
      <c r="N23" s="563"/>
      <c r="O23" s="563"/>
      <c r="P23" s="563"/>
      <c r="Q23" s="563"/>
      <c r="R23" s="563"/>
      <c r="S23" s="563"/>
      <c r="T23" s="563"/>
      <c r="U23" s="563"/>
      <c r="V23" s="563"/>
      <c r="W23" s="563"/>
      <c r="X23" s="564"/>
      <c r="Z23" s="52"/>
      <c r="AA23" s="52"/>
    </row>
    <row r="24" spans="2:44" ht="18.95" customHeight="1">
      <c r="B24" s="284" t="s">
        <v>26</v>
      </c>
      <c r="C24" s="284"/>
      <c r="D24" s="562">
        <f>AI15</f>
        <v>3714188237</v>
      </c>
      <c r="E24" s="563"/>
      <c r="F24" s="563"/>
      <c r="G24" s="563"/>
      <c r="H24" s="563"/>
      <c r="I24" s="563"/>
      <c r="J24" s="563"/>
      <c r="K24" s="563"/>
      <c r="L24" s="563"/>
      <c r="M24" s="563"/>
      <c r="N24" s="563"/>
      <c r="O24" s="563"/>
      <c r="P24" s="563"/>
      <c r="Q24" s="563"/>
      <c r="R24" s="563"/>
      <c r="S24" s="563"/>
      <c r="T24" s="563"/>
      <c r="U24" s="563"/>
      <c r="V24" s="563"/>
      <c r="W24" s="563"/>
      <c r="X24" s="564"/>
      <c r="Y24" s="53"/>
    </row>
    <row r="25" spans="2:44" ht="19.7" customHeight="1">
      <c r="B25" s="281" t="s">
        <v>47</v>
      </c>
      <c r="C25" s="282"/>
      <c r="D25" s="282"/>
      <c r="E25" s="282"/>
      <c r="F25" s="282"/>
      <c r="G25" s="282"/>
      <c r="H25" s="282"/>
      <c r="I25" s="282"/>
      <c r="J25" s="282"/>
      <c r="K25" s="282"/>
      <c r="L25" s="282"/>
      <c r="M25" s="282"/>
      <c r="N25" s="282"/>
      <c r="O25" s="282"/>
      <c r="P25" s="282"/>
      <c r="Q25" s="282"/>
      <c r="R25" s="282"/>
      <c r="S25" s="282"/>
      <c r="T25" s="282"/>
      <c r="U25" s="282"/>
      <c r="V25" s="282"/>
      <c r="W25" s="282"/>
      <c r="X25" s="283"/>
    </row>
    <row r="26" spans="2:44" ht="25.5">
      <c r="B26" s="44" t="s">
        <v>27</v>
      </c>
      <c r="C26" s="44" t="s">
        <v>28</v>
      </c>
      <c r="D26" s="44" t="s">
        <v>29</v>
      </c>
      <c r="E26" s="44" t="s">
        <v>30</v>
      </c>
      <c r="F26" s="27"/>
      <c r="G26" s="27"/>
      <c r="H26" s="299"/>
      <c r="I26" s="299"/>
      <c r="J26" s="299"/>
      <c r="K26" s="299"/>
      <c r="L26" s="299"/>
      <c r="M26" s="299"/>
      <c r="N26" s="299"/>
      <c r="O26" s="299"/>
      <c r="P26" s="299"/>
      <c r="Q26" s="299"/>
      <c r="R26" s="299"/>
      <c r="S26" s="301"/>
      <c r="T26" s="301"/>
      <c r="U26" s="301"/>
      <c r="V26" s="301"/>
      <c r="W26" s="301"/>
      <c r="X26" s="302"/>
    </row>
    <row r="27" spans="2:44" ht="17.649999999999999" customHeight="1">
      <c r="B27" s="3" t="s">
        <v>31</v>
      </c>
      <c r="C27" s="4">
        <f>IF(ISERROR($D$23/$D$24),0,$D$23/$D$24)</f>
        <v>0.77874570954331523</v>
      </c>
      <c r="D27" s="365">
        <f t="shared" ref="D27" si="0">$E$18</f>
        <v>1</v>
      </c>
      <c r="E27" s="4">
        <f>$O$14</f>
        <v>1</v>
      </c>
      <c r="F27" s="28"/>
      <c r="G27" s="28"/>
      <c r="H27" s="300"/>
      <c r="I27" s="300"/>
      <c r="J27" s="303"/>
      <c r="K27" s="303"/>
      <c r="L27" s="5"/>
      <c r="M27" s="5"/>
      <c r="N27" s="300"/>
      <c r="O27" s="300"/>
      <c r="P27" s="300"/>
      <c r="Q27" s="300"/>
      <c r="R27" s="300"/>
      <c r="S27" s="304"/>
      <c r="T27" s="304"/>
      <c r="U27" s="304"/>
      <c r="V27" s="304"/>
      <c r="W27" s="304"/>
      <c r="X27" s="305"/>
    </row>
    <row r="28" spans="2:44" ht="17.649999999999999" customHeight="1">
      <c r="B28" s="3" t="s">
        <v>32</v>
      </c>
      <c r="C28" s="4">
        <f>IF(ISERROR($E$23/$E$24),0,$E$23/$E$24)</f>
        <v>0</v>
      </c>
      <c r="D28" s="366"/>
      <c r="E28" s="4">
        <f t="shared" ref="E28:E37" si="1">$O$14</f>
        <v>1</v>
      </c>
      <c r="F28" s="28"/>
      <c r="G28" s="28"/>
      <c r="H28" s="303"/>
      <c r="I28" s="303"/>
      <c r="J28" s="303"/>
      <c r="K28" s="303"/>
      <c r="L28" s="6"/>
      <c r="M28" s="5"/>
      <c r="N28" s="303"/>
      <c r="O28" s="303"/>
      <c r="P28" s="303"/>
      <c r="Q28" s="303"/>
      <c r="R28" s="303"/>
      <c r="S28" s="304"/>
      <c r="T28" s="304"/>
      <c r="U28" s="304"/>
      <c r="V28" s="304"/>
      <c r="W28" s="304"/>
      <c r="X28" s="305"/>
    </row>
    <row r="29" spans="2:44" ht="17.649999999999999" customHeight="1">
      <c r="B29" s="3" t="s">
        <v>33</v>
      </c>
      <c r="C29" s="4">
        <f>IF(ISERROR($F$23/$F$24),0,$F$23/$F$24)</f>
        <v>0</v>
      </c>
      <c r="D29" s="366"/>
      <c r="E29" s="4">
        <f t="shared" si="1"/>
        <v>1</v>
      </c>
      <c r="F29" s="28"/>
      <c r="G29" s="28"/>
      <c r="H29" s="303"/>
      <c r="I29" s="303"/>
      <c r="J29" s="303"/>
      <c r="K29" s="303"/>
      <c r="L29" s="6"/>
      <c r="M29" s="5"/>
      <c r="N29" s="303"/>
      <c r="O29" s="303"/>
      <c r="P29" s="303"/>
      <c r="Q29" s="303"/>
      <c r="R29" s="303"/>
      <c r="S29" s="304"/>
      <c r="T29" s="304"/>
      <c r="U29" s="304"/>
      <c r="V29" s="304"/>
      <c r="W29" s="304"/>
      <c r="X29" s="305"/>
    </row>
    <row r="30" spans="2:44" ht="17.649999999999999" customHeight="1">
      <c r="B30" s="3" t="s">
        <v>34</v>
      </c>
      <c r="C30" s="4">
        <f>IF(ISERROR($G$23/$G$24),0,$G$23/$G$24)</f>
        <v>0</v>
      </c>
      <c r="D30" s="366"/>
      <c r="E30" s="4">
        <f t="shared" si="1"/>
        <v>1</v>
      </c>
      <c r="F30" s="28"/>
      <c r="G30" s="28"/>
      <c r="H30" s="303"/>
      <c r="I30" s="303"/>
      <c r="J30" s="303"/>
      <c r="K30" s="303"/>
      <c r="L30" s="6"/>
      <c r="M30" s="5"/>
      <c r="N30" s="303"/>
      <c r="O30" s="303"/>
      <c r="P30" s="303"/>
      <c r="Q30" s="303"/>
      <c r="R30" s="303"/>
      <c r="S30" s="304"/>
      <c r="T30" s="304"/>
      <c r="U30" s="304"/>
      <c r="V30" s="304"/>
      <c r="W30" s="304"/>
      <c r="X30" s="305"/>
    </row>
    <row r="31" spans="2:44" ht="17.649999999999999" customHeight="1">
      <c r="B31" s="3" t="s">
        <v>35</v>
      </c>
      <c r="C31" s="4">
        <f>IF(ISERROR($J$23/$J$24),0,$J$23/$J$24)</f>
        <v>0</v>
      </c>
      <c r="D31" s="366"/>
      <c r="E31" s="4">
        <f t="shared" si="1"/>
        <v>1</v>
      </c>
      <c r="F31" s="28"/>
      <c r="G31" s="28"/>
      <c r="H31" s="303"/>
      <c r="I31" s="303"/>
      <c r="J31" s="303"/>
      <c r="K31" s="303"/>
      <c r="L31" s="6"/>
      <c r="M31" s="5"/>
      <c r="N31" s="303"/>
      <c r="O31" s="303"/>
      <c r="P31" s="303"/>
      <c r="Q31" s="303"/>
      <c r="R31" s="303"/>
      <c r="S31" s="304"/>
      <c r="T31" s="304"/>
      <c r="U31" s="304"/>
      <c r="V31" s="304"/>
      <c r="W31" s="304"/>
      <c r="X31" s="305"/>
    </row>
    <row r="32" spans="2:44" ht="17.649999999999999" customHeight="1">
      <c r="B32" s="3" t="s">
        <v>36</v>
      </c>
      <c r="C32" s="4">
        <f>IF(ISERROR($K$23/$K$24),0,$K$23/$K$24)</f>
        <v>0</v>
      </c>
      <c r="D32" s="366"/>
      <c r="E32" s="4">
        <f t="shared" si="1"/>
        <v>1</v>
      </c>
      <c r="F32" s="28"/>
      <c r="G32" s="28"/>
      <c r="H32" s="303"/>
      <c r="I32" s="303"/>
      <c r="J32" s="303"/>
      <c r="K32" s="303"/>
      <c r="L32" s="6"/>
      <c r="M32" s="5"/>
      <c r="N32" s="303"/>
      <c r="O32" s="303"/>
      <c r="P32" s="303"/>
      <c r="Q32" s="303"/>
      <c r="R32" s="303"/>
      <c r="S32" s="304"/>
      <c r="T32" s="304"/>
      <c r="U32" s="304"/>
      <c r="V32" s="304"/>
      <c r="W32" s="304"/>
      <c r="X32" s="305"/>
    </row>
    <row r="33" spans="2:27" ht="17.649999999999999" customHeight="1">
      <c r="B33" s="3" t="s">
        <v>37</v>
      </c>
      <c r="C33" s="4">
        <f>IF(ISERROR($N$23/$N$24),0,$N$23/$N$24)</f>
        <v>0</v>
      </c>
      <c r="D33" s="366"/>
      <c r="E33" s="4">
        <f t="shared" si="1"/>
        <v>1</v>
      </c>
      <c r="F33" s="28"/>
      <c r="G33" s="28"/>
      <c r="H33" s="303"/>
      <c r="I33" s="303"/>
      <c r="J33" s="303"/>
      <c r="K33" s="303"/>
      <c r="L33" s="6"/>
      <c r="M33" s="5"/>
      <c r="N33" s="303"/>
      <c r="O33" s="303"/>
      <c r="P33" s="303"/>
      <c r="Q33" s="303"/>
      <c r="R33" s="303"/>
      <c r="S33" s="304"/>
      <c r="T33" s="304"/>
      <c r="U33" s="304"/>
      <c r="V33" s="304"/>
      <c r="W33" s="304"/>
      <c r="X33" s="305"/>
    </row>
    <row r="34" spans="2:27" ht="17.649999999999999" customHeight="1">
      <c r="B34" s="3" t="s">
        <v>38</v>
      </c>
      <c r="C34" s="4">
        <f>IF(ISERROR($O$23/$O$24),0,$O$23/$O$24)</f>
        <v>0</v>
      </c>
      <c r="D34" s="366"/>
      <c r="E34" s="4">
        <f t="shared" si="1"/>
        <v>1</v>
      </c>
      <c r="F34" s="28"/>
      <c r="G34" s="28"/>
      <c r="H34" s="303"/>
      <c r="I34" s="303"/>
      <c r="J34" s="303"/>
      <c r="K34" s="303"/>
      <c r="L34" s="6"/>
      <c r="M34" s="5"/>
      <c r="N34" s="303"/>
      <c r="O34" s="303"/>
      <c r="P34" s="303"/>
      <c r="Q34" s="303"/>
      <c r="R34" s="303"/>
      <c r="S34" s="304"/>
      <c r="T34" s="304"/>
      <c r="U34" s="304"/>
      <c r="V34" s="304"/>
      <c r="W34" s="304"/>
      <c r="X34" s="305"/>
    </row>
    <row r="35" spans="2:27" ht="17.649999999999999" customHeight="1">
      <c r="B35" s="3" t="s">
        <v>39</v>
      </c>
      <c r="C35" s="4">
        <f>IF(ISERROR($Q$23/$Q$24),0,$Q$23/$Q$24)</f>
        <v>0</v>
      </c>
      <c r="D35" s="366"/>
      <c r="E35" s="4">
        <f t="shared" si="1"/>
        <v>1</v>
      </c>
      <c r="F35" s="28"/>
      <c r="G35" s="28"/>
      <c r="H35" s="303"/>
      <c r="I35" s="303"/>
      <c r="J35" s="303"/>
      <c r="K35" s="303"/>
      <c r="L35" s="6"/>
      <c r="M35" s="5"/>
      <c r="N35" s="303"/>
      <c r="O35" s="303"/>
      <c r="P35" s="303"/>
      <c r="Q35" s="303"/>
      <c r="R35" s="303"/>
      <c r="S35" s="304"/>
      <c r="T35" s="304"/>
      <c r="U35" s="304"/>
      <c r="V35" s="304"/>
      <c r="W35" s="304"/>
      <c r="X35" s="305"/>
    </row>
    <row r="36" spans="2:27" ht="17.649999999999999" customHeight="1">
      <c r="B36" s="3" t="s">
        <v>40</v>
      </c>
      <c r="C36" s="4">
        <f>IF(ISERROR($T$23/$T$24),0,$T$23/$T$24)</f>
        <v>0</v>
      </c>
      <c r="D36" s="366"/>
      <c r="E36" s="4">
        <f t="shared" si="1"/>
        <v>1</v>
      </c>
      <c r="F36" s="28"/>
      <c r="G36" s="28"/>
      <c r="H36" s="303"/>
      <c r="I36" s="303"/>
      <c r="J36" s="303"/>
      <c r="K36" s="303"/>
      <c r="L36" s="6"/>
      <c r="M36" s="5"/>
      <c r="N36" s="303"/>
      <c r="O36" s="303"/>
      <c r="P36" s="303"/>
      <c r="Q36" s="303"/>
      <c r="R36" s="303"/>
      <c r="S36" s="304"/>
      <c r="T36" s="304"/>
      <c r="U36" s="304"/>
      <c r="V36" s="304"/>
      <c r="W36" s="304"/>
      <c r="X36" s="305"/>
    </row>
    <row r="37" spans="2:27" ht="17.649999999999999" customHeight="1">
      <c r="B37" s="3" t="s">
        <v>41</v>
      </c>
      <c r="C37" s="4">
        <f>IF(ISERROR($V$23/$V$24),0,$V$23/$V$24)</f>
        <v>0</v>
      </c>
      <c r="D37" s="366"/>
      <c r="E37" s="4">
        <f t="shared" si="1"/>
        <v>1</v>
      </c>
      <c r="F37" s="28"/>
      <c r="G37" s="28"/>
      <c r="H37" s="303"/>
      <c r="I37" s="303"/>
      <c r="J37" s="303"/>
      <c r="K37" s="303"/>
      <c r="L37" s="6"/>
      <c r="M37" s="5"/>
      <c r="N37" s="303"/>
      <c r="O37" s="303"/>
      <c r="P37" s="303"/>
      <c r="Q37" s="303"/>
      <c r="R37" s="303"/>
      <c r="S37" s="304"/>
      <c r="T37" s="304"/>
      <c r="U37" s="304"/>
      <c r="V37" s="304"/>
      <c r="W37" s="304"/>
      <c r="X37" s="305"/>
    </row>
    <row r="38" spans="2:27" ht="17.649999999999999" customHeight="1">
      <c r="B38" s="3" t="s">
        <v>42</v>
      </c>
      <c r="C38" s="4">
        <v>0</v>
      </c>
      <c r="D38" s="367"/>
      <c r="E38" s="4">
        <v>0</v>
      </c>
      <c r="F38" s="29"/>
      <c r="G38" s="29"/>
      <c r="H38" s="308"/>
      <c r="I38" s="308"/>
      <c r="J38" s="308"/>
      <c r="K38" s="308"/>
      <c r="L38" s="7"/>
      <c r="M38" s="8"/>
      <c r="N38" s="308"/>
      <c r="O38" s="308"/>
      <c r="P38" s="308"/>
      <c r="Q38" s="308"/>
      <c r="R38" s="308"/>
      <c r="S38" s="306"/>
      <c r="T38" s="306"/>
      <c r="U38" s="306"/>
      <c r="V38" s="306"/>
      <c r="W38" s="306"/>
      <c r="X38" s="307"/>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311" t="s">
        <v>50</v>
      </c>
      <c r="C40" s="312"/>
      <c r="D40" s="312"/>
      <c r="E40" s="312"/>
      <c r="F40" s="312"/>
      <c r="G40" s="312"/>
      <c r="H40" s="312"/>
      <c r="I40" s="312"/>
      <c r="J40" s="312"/>
      <c r="K40" s="312"/>
      <c r="L40" s="312"/>
      <c r="M40" s="312"/>
      <c r="N40" s="312"/>
      <c r="O40" s="312"/>
      <c r="P40" s="312"/>
      <c r="Q40" s="312"/>
      <c r="R40" s="312"/>
      <c r="S40" s="312"/>
      <c r="T40" s="312"/>
      <c r="U40" s="312"/>
      <c r="V40" s="312"/>
      <c r="W40" s="312"/>
      <c r="X40" s="313"/>
    </row>
    <row r="41" spans="2:27" ht="33" customHeight="1">
      <c r="B41" s="309" t="s">
        <v>272</v>
      </c>
      <c r="C41" s="309"/>
      <c r="D41" s="309"/>
      <c r="E41" s="309"/>
      <c r="F41" s="309"/>
      <c r="G41" s="309"/>
      <c r="H41" s="309"/>
      <c r="I41" s="309"/>
      <c r="J41" s="309"/>
      <c r="K41" s="309"/>
      <c r="L41" s="309"/>
      <c r="M41" s="309"/>
      <c r="N41" s="309"/>
      <c r="O41" s="309"/>
      <c r="P41" s="309"/>
      <c r="Q41" s="309"/>
      <c r="R41" s="309"/>
      <c r="S41" s="309"/>
      <c r="T41" s="309"/>
      <c r="U41" s="309"/>
      <c r="V41" s="309"/>
      <c r="W41" s="309"/>
      <c r="X41" s="309"/>
      <c r="Y41" s="54"/>
      <c r="Z41" s="55"/>
      <c r="AA41" s="55"/>
    </row>
    <row r="42" spans="2:27" ht="10.5" customHeight="1">
      <c r="B42" s="310"/>
      <c r="C42" s="299"/>
      <c r="D42" s="299"/>
      <c r="E42" s="299"/>
      <c r="F42" s="299"/>
      <c r="G42" s="299"/>
      <c r="H42" s="299"/>
      <c r="I42" s="299"/>
      <c r="J42" s="299"/>
      <c r="K42" s="299"/>
      <c r="L42" s="299"/>
      <c r="M42" s="299"/>
      <c r="N42" s="299"/>
      <c r="O42" s="299"/>
      <c r="P42" s="299"/>
      <c r="Q42" s="299"/>
      <c r="R42" s="299"/>
      <c r="S42" s="299"/>
      <c r="T42" s="299"/>
      <c r="U42" s="299"/>
      <c r="V42" s="299"/>
      <c r="W42" s="299"/>
      <c r="X42" s="302"/>
      <c r="Y42" s="56"/>
      <c r="Z42" s="57"/>
      <c r="AA42" s="58"/>
    </row>
    <row r="43" spans="2:27" ht="18" customHeight="1">
      <c r="B43" s="323" t="s">
        <v>43</v>
      </c>
      <c r="C43" s="324"/>
      <c r="D43" s="324"/>
      <c r="E43" s="324"/>
      <c r="F43" s="324"/>
      <c r="G43" s="324"/>
      <c r="H43" s="324"/>
      <c r="I43" s="324"/>
      <c r="J43" s="324"/>
      <c r="K43" s="324"/>
      <c r="L43" s="324"/>
      <c r="M43" s="324"/>
      <c r="N43" s="324"/>
      <c r="O43" s="324"/>
      <c r="P43" s="324"/>
      <c r="Q43" s="324"/>
      <c r="R43" s="324"/>
      <c r="S43" s="324"/>
      <c r="T43" s="324"/>
      <c r="U43" s="324"/>
      <c r="V43" s="324"/>
      <c r="W43" s="324"/>
      <c r="X43" s="325"/>
      <c r="Y43" s="56"/>
      <c r="Z43" s="57"/>
      <c r="AA43" s="58"/>
    </row>
    <row r="44" spans="2:27" ht="32.25" customHeight="1">
      <c r="B44" s="326"/>
      <c r="C44" s="327"/>
      <c r="D44" s="327"/>
      <c r="E44" s="327"/>
      <c r="F44" s="327"/>
      <c r="G44" s="327"/>
      <c r="H44" s="327"/>
      <c r="I44" s="327"/>
      <c r="J44" s="327"/>
      <c r="K44" s="327"/>
      <c r="L44" s="327"/>
      <c r="M44" s="327"/>
      <c r="N44" s="327"/>
      <c r="O44" s="327"/>
      <c r="P44" s="327"/>
      <c r="Q44" s="327"/>
      <c r="R44" s="327"/>
      <c r="S44" s="327"/>
      <c r="T44" s="327"/>
      <c r="U44" s="327"/>
      <c r="V44" s="327"/>
      <c r="W44" s="327"/>
      <c r="X44" s="328"/>
      <c r="Y44" s="56"/>
      <c r="Z44" s="57"/>
      <c r="AA44" s="58"/>
    </row>
    <row r="45" spans="2:27" ht="8.4499999999999993" customHeight="1">
      <c r="B45" s="30"/>
      <c r="C45" s="27"/>
      <c r="D45" s="27"/>
      <c r="E45" s="27"/>
      <c r="F45" s="27"/>
      <c r="G45" s="299"/>
      <c r="H45" s="299"/>
      <c r="I45" s="299"/>
      <c r="J45" s="299"/>
      <c r="K45" s="299"/>
      <c r="L45" s="299"/>
      <c r="M45" s="27"/>
      <c r="N45" s="27"/>
      <c r="O45" s="27"/>
      <c r="P45" s="27"/>
      <c r="Q45" s="27"/>
      <c r="R45" s="27"/>
      <c r="S45" s="27"/>
      <c r="T45" s="27"/>
      <c r="U45" s="27"/>
      <c r="V45" s="27"/>
      <c r="W45" s="27"/>
      <c r="X45" s="31"/>
      <c r="Y45" s="56"/>
      <c r="Z45" s="57"/>
      <c r="AA45" s="58"/>
    </row>
    <row r="46" spans="2:27" ht="12.75">
      <c r="B46" s="314" t="s">
        <v>44</v>
      </c>
      <c r="C46" s="315"/>
      <c r="D46" s="315"/>
      <c r="E46" s="315"/>
      <c r="F46" s="315"/>
      <c r="G46" s="315"/>
      <c r="H46" s="315"/>
      <c r="I46" s="28"/>
      <c r="J46" s="13" t="s">
        <v>45</v>
      </c>
      <c r="K46" s="28"/>
      <c r="L46" s="316"/>
      <c r="M46" s="317"/>
      <c r="N46" s="28"/>
      <c r="O46" s="5" t="s">
        <v>46</v>
      </c>
      <c r="P46" s="28"/>
      <c r="Q46" s="259"/>
      <c r="R46" s="260"/>
      <c r="S46" s="28"/>
      <c r="T46" s="28"/>
      <c r="U46" s="28"/>
      <c r="V46" s="28"/>
      <c r="W46" s="28"/>
      <c r="X46" s="33"/>
      <c r="Y46" s="56"/>
      <c r="Z46" s="57"/>
      <c r="AA46" s="58"/>
    </row>
    <row r="47" spans="2:27" ht="8.4499999999999993" customHeight="1">
      <c r="B47" s="34"/>
      <c r="C47" s="28"/>
      <c r="D47" s="28"/>
      <c r="E47" s="28"/>
      <c r="F47" s="28"/>
      <c r="G47" s="28"/>
      <c r="H47" s="28"/>
      <c r="I47" s="318"/>
      <c r="J47" s="318"/>
      <c r="K47" s="318"/>
      <c r="L47" s="318"/>
      <c r="M47" s="318"/>
      <c r="N47" s="318"/>
      <c r="O47" s="318"/>
      <c r="P47" s="318"/>
      <c r="Q47" s="318"/>
      <c r="R47" s="318"/>
      <c r="S47" s="318"/>
      <c r="T47" s="318"/>
      <c r="U47" s="318"/>
      <c r="V47" s="318"/>
      <c r="W47" s="318"/>
      <c r="X47" s="319"/>
      <c r="Y47" s="56"/>
      <c r="Z47" s="57"/>
      <c r="AA47" s="58"/>
    </row>
    <row r="48" spans="2:27" ht="35.25" customHeight="1">
      <c r="B48" s="320" t="s">
        <v>57</v>
      </c>
      <c r="C48" s="321"/>
      <c r="D48" s="321"/>
      <c r="E48" s="321"/>
      <c r="F48" s="321"/>
      <c r="G48" s="321"/>
      <c r="H48" s="321"/>
      <c r="I48" s="321"/>
      <c r="J48" s="321"/>
      <c r="K48" s="321"/>
      <c r="L48" s="321"/>
      <c r="M48" s="321"/>
      <c r="N48" s="321"/>
      <c r="O48" s="321"/>
      <c r="P48" s="321"/>
      <c r="Q48" s="321"/>
      <c r="R48" s="321"/>
      <c r="S48" s="321"/>
      <c r="T48" s="321"/>
      <c r="U48" s="321"/>
      <c r="V48" s="321"/>
      <c r="W48" s="321"/>
      <c r="X48" s="322"/>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303"/>
      <c r="H50" s="303"/>
      <c r="I50" s="303"/>
      <c r="J50" s="303"/>
      <c r="K50" s="303"/>
      <c r="L50" s="303"/>
      <c r="M50" s="303"/>
      <c r="N50" s="303"/>
      <c r="O50" s="303"/>
      <c r="P50" s="303"/>
      <c r="Q50" s="303"/>
      <c r="R50" s="303"/>
      <c r="S50" s="303"/>
      <c r="T50" s="303"/>
      <c r="U50" s="303"/>
      <c r="V50" s="303"/>
      <c r="W50" s="303"/>
      <c r="X50" s="303"/>
      <c r="Y50" s="56"/>
      <c r="Z50" s="57"/>
      <c r="AA50" s="58"/>
    </row>
  </sheetData>
  <sheetProtection selectLockedCells="1" selectUnlockedCells="1"/>
  <mergeCells count="181">
    <mergeCell ref="AR7:AR10"/>
    <mergeCell ref="AR11:AR14"/>
    <mergeCell ref="AR15:AR18"/>
    <mergeCell ref="AR19:AR22"/>
    <mergeCell ref="AI11:AK14"/>
    <mergeCell ref="AL11:AO14"/>
    <mergeCell ref="AP11:AQ14"/>
    <mergeCell ref="AI19:AK22"/>
    <mergeCell ref="AL19:AO22"/>
    <mergeCell ref="AP19:AQ22"/>
    <mergeCell ref="AP7:AQ7"/>
    <mergeCell ref="AI15:AK18"/>
    <mergeCell ref="AL15:AO18"/>
    <mergeCell ref="AP15:AQ18"/>
    <mergeCell ref="B46:H46"/>
    <mergeCell ref="L46:M46"/>
    <mergeCell ref="Q46:R46"/>
    <mergeCell ref="I47:X47"/>
    <mergeCell ref="B48:X48"/>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H36:I36"/>
    <mergeCell ref="J36:K36"/>
    <mergeCell ref="N36:O36"/>
    <mergeCell ref="P36:R36"/>
    <mergeCell ref="H37:I37"/>
    <mergeCell ref="J37:K37"/>
    <mergeCell ref="N37:O37"/>
    <mergeCell ref="P37:R37"/>
    <mergeCell ref="D27:D38"/>
    <mergeCell ref="H34:I34"/>
    <mergeCell ref="J34:K34"/>
    <mergeCell ref="N34:O34"/>
    <mergeCell ref="P34:R34"/>
    <mergeCell ref="H35:I35"/>
    <mergeCell ref="J35:K35"/>
    <mergeCell ref="N35:O35"/>
    <mergeCell ref="P35:R35"/>
    <mergeCell ref="H32:I32"/>
    <mergeCell ref="J32:K32"/>
    <mergeCell ref="N32:O32"/>
    <mergeCell ref="P32:R32"/>
    <mergeCell ref="H33:I33"/>
    <mergeCell ref="J33:K33"/>
    <mergeCell ref="N33:O33"/>
    <mergeCell ref="P33:R33"/>
    <mergeCell ref="B25:X25"/>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B24:C24"/>
    <mergeCell ref="B23:C23"/>
    <mergeCell ref="D23:X23"/>
    <mergeCell ref="D24:X24"/>
    <mergeCell ref="B20:L20"/>
    <mergeCell ref="M20:X20"/>
    <mergeCell ref="AD20:AH20"/>
    <mergeCell ref="AD18:AH18"/>
    <mergeCell ref="B19:L19"/>
    <mergeCell ref="M19:X19"/>
    <mergeCell ref="AB19:AC22"/>
    <mergeCell ref="AD19:AH19"/>
    <mergeCell ref="C18:D18"/>
    <mergeCell ref="E18:F18"/>
    <mergeCell ref="B21:X21"/>
    <mergeCell ref="AD21:AH21"/>
    <mergeCell ref="B22:C22"/>
    <mergeCell ref="G22:I22"/>
    <mergeCell ref="K22:M22"/>
    <mergeCell ref="O22:P22"/>
    <mergeCell ref="Q22:S22"/>
    <mergeCell ref="G18:L18"/>
    <mergeCell ref="M18:Q18"/>
    <mergeCell ref="R18:U18"/>
    <mergeCell ref="V18:X18"/>
    <mergeCell ref="T22:U22"/>
    <mergeCell ref="V22:W22"/>
    <mergeCell ref="AD22:AH22"/>
    <mergeCell ref="B15:X15"/>
    <mergeCell ref="AB15:AC18"/>
    <mergeCell ref="AD15:AH15"/>
    <mergeCell ref="B16:B17"/>
    <mergeCell ref="C16:D17"/>
    <mergeCell ref="M17:Q17"/>
    <mergeCell ref="R17:U17"/>
    <mergeCell ref="V17:X17"/>
    <mergeCell ref="AD17:AH17"/>
    <mergeCell ref="E16:F17"/>
    <mergeCell ref="G16:L17"/>
    <mergeCell ref="M16:X16"/>
    <mergeCell ref="AD16:AH16"/>
    <mergeCell ref="B11:X11"/>
    <mergeCell ref="AB11:AC14"/>
    <mergeCell ref="AD11:AH11"/>
    <mergeCell ref="B12:F13"/>
    <mergeCell ref="G12:J13"/>
    <mergeCell ref="K12:N13"/>
    <mergeCell ref="O12:X12"/>
    <mergeCell ref="AD12:AH12"/>
    <mergeCell ref="O13:R13"/>
    <mergeCell ref="S13:U13"/>
    <mergeCell ref="V13:X13"/>
    <mergeCell ref="AD13:AH13"/>
    <mergeCell ref="B14:F14"/>
    <mergeCell ref="G14:J14"/>
    <mergeCell ref="K14:N14"/>
    <mergeCell ref="O14:R14"/>
    <mergeCell ref="S14:U14"/>
    <mergeCell ref="V14:X14"/>
    <mergeCell ref="AD14:AH14"/>
    <mergeCell ref="AD8:AH8"/>
    <mergeCell ref="AI8:AK8"/>
    <mergeCell ref="AL8:AO8"/>
    <mergeCell ref="AP8:AQ8"/>
    <mergeCell ref="B9:X9"/>
    <mergeCell ref="AD9:AH9"/>
    <mergeCell ref="AI9:AK9"/>
    <mergeCell ref="AL9:AO9"/>
    <mergeCell ref="AP9:AQ9"/>
    <mergeCell ref="B7:F8"/>
    <mergeCell ref="G7:X8"/>
    <mergeCell ref="AB7:AC10"/>
    <mergeCell ref="AD7:AH7"/>
    <mergeCell ref="AI7:AK7"/>
    <mergeCell ref="AL7:AO7"/>
    <mergeCell ref="B10:X10"/>
    <mergeCell ref="AD10:AH10"/>
    <mergeCell ref="AI10:AK10"/>
    <mergeCell ref="AL10:AO10"/>
    <mergeCell ref="AP10:AQ10"/>
    <mergeCell ref="W5:X5"/>
    <mergeCell ref="AB5:AC6"/>
    <mergeCell ref="AD5:AH6"/>
    <mergeCell ref="AI5:AK6"/>
    <mergeCell ref="AL5:AO6"/>
    <mergeCell ref="AP5:AQ6"/>
    <mergeCell ref="B6:X6"/>
    <mergeCell ref="B1:T1"/>
    <mergeCell ref="U1:X4"/>
    <mergeCell ref="B2:T4"/>
    <mergeCell ref="C5:D5"/>
    <mergeCell ref="E5:G5"/>
    <mergeCell ref="H5:J5"/>
    <mergeCell ref="K5:N5"/>
    <mergeCell ref="O5:R5"/>
    <mergeCell ref="S5:V5"/>
    <mergeCell ref="AB3:AR4"/>
    <mergeCell ref="AR5:AR6"/>
    <mergeCell ref="AB1:AR1"/>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Hoja1!$A$3:$A$24</xm:f>
          </x14:formula1>
          <xm:sqref>G7:X8</xm:sqref>
        </x14:dataValidation>
        <x14:dataValidation type="list" allowBlank="1" showInputMessage="1" showErrorMessage="1">
          <x14:formula1>
            <xm:f>Hoja1!$F$3:$F$8</xm:f>
          </x14:formula1>
          <xm:sqref>C18:D18</xm:sqref>
        </x14:dataValidation>
        <x14:dataValidation type="list" allowBlank="1" showInputMessage="1" showErrorMessage="1">
          <x14:formula1>
            <xm:f>Hoja1!$D$3:$D$13</xm:f>
          </x14:formula1>
          <xm:sqref>G14:J14</xm:sqref>
        </x14:dataValidation>
      </x14:dataValidations>
    </ext>
  </extLst>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39">
    <tabColor theme="4"/>
    <pageSetUpPr fitToPage="1"/>
  </sheetPr>
  <dimension ref="B1:AR50"/>
  <sheetViews>
    <sheetView zoomScale="80" zoomScaleNormal="80" zoomScaleSheetLayoutView="100" workbookViewId="0">
      <selection activeCell="H5" sqref="H5:J5"/>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29" width="4.625" style="46"/>
    <col min="30" max="34" width="4.25" style="46" customWidth="1"/>
    <col min="35" max="37" width="6.125" style="46" customWidth="1"/>
    <col min="38" max="41" width="4.75" style="46" customWidth="1"/>
    <col min="42" max="42" width="12.75" style="23" customWidth="1"/>
    <col min="43" max="16384" width="4.625" style="23"/>
  </cols>
  <sheetData>
    <row r="1" spans="2:44" ht="20.25" customHeight="1">
      <c r="B1" s="344" t="s">
        <v>72</v>
      </c>
      <c r="C1" s="345"/>
      <c r="D1" s="345"/>
      <c r="E1" s="345"/>
      <c r="F1" s="345"/>
      <c r="G1" s="345"/>
      <c r="H1" s="345"/>
      <c r="I1" s="345"/>
      <c r="J1" s="345"/>
      <c r="K1" s="345"/>
      <c r="L1" s="345"/>
      <c r="M1" s="345"/>
      <c r="N1" s="345"/>
      <c r="O1" s="345"/>
      <c r="P1" s="345"/>
      <c r="Q1" s="345"/>
      <c r="R1" s="345"/>
      <c r="S1" s="345"/>
      <c r="T1" s="346"/>
      <c r="U1" s="356"/>
      <c r="V1" s="357"/>
      <c r="W1" s="357"/>
      <c r="X1" s="358"/>
      <c r="AB1" s="383" t="s">
        <v>374</v>
      </c>
      <c r="AC1" s="383"/>
      <c r="AD1" s="383"/>
      <c r="AE1" s="383"/>
      <c r="AF1" s="383"/>
      <c r="AG1" s="383"/>
      <c r="AH1" s="383"/>
      <c r="AI1" s="383"/>
      <c r="AJ1" s="383"/>
      <c r="AK1" s="383"/>
      <c r="AL1" s="383"/>
      <c r="AM1" s="383"/>
      <c r="AN1" s="383"/>
      <c r="AO1" s="383"/>
      <c r="AP1" s="383"/>
      <c r="AQ1" s="383"/>
      <c r="AR1" s="383"/>
    </row>
    <row r="2" spans="2:44" ht="13.5" customHeight="1">
      <c r="B2" s="347" t="s">
        <v>75</v>
      </c>
      <c r="C2" s="348"/>
      <c r="D2" s="348"/>
      <c r="E2" s="348"/>
      <c r="F2" s="348"/>
      <c r="G2" s="348"/>
      <c r="H2" s="348"/>
      <c r="I2" s="348"/>
      <c r="J2" s="348"/>
      <c r="K2" s="348"/>
      <c r="L2" s="348"/>
      <c r="M2" s="348"/>
      <c r="N2" s="348"/>
      <c r="O2" s="348"/>
      <c r="P2" s="348"/>
      <c r="Q2" s="348"/>
      <c r="R2" s="348"/>
      <c r="S2" s="348"/>
      <c r="T2" s="349"/>
      <c r="U2" s="359"/>
      <c r="V2" s="360"/>
      <c r="W2" s="360"/>
      <c r="X2" s="361"/>
    </row>
    <row r="3" spans="2:44" ht="13.5" customHeight="1">
      <c r="B3" s="350"/>
      <c r="C3" s="351"/>
      <c r="D3" s="351"/>
      <c r="E3" s="351"/>
      <c r="F3" s="351"/>
      <c r="G3" s="351"/>
      <c r="H3" s="351"/>
      <c r="I3" s="351"/>
      <c r="J3" s="351"/>
      <c r="K3" s="351"/>
      <c r="L3" s="351"/>
      <c r="M3" s="351"/>
      <c r="N3" s="351"/>
      <c r="O3" s="351"/>
      <c r="P3" s="351"/>
      <c r="Q3" s="351"/>
      <c r="R3" s="351"/>
      <c r="S3" s="351"/>
      <c r="T3" s="352"/>
      <c r="U3" s="359"/>
      <c r="V3" s="360"/>
      <c r="W3" s="360"/>
      <c r="X3" s="361"/>
      <c r="AB3" s="372" t="s">
        <v>194</v>
      </c>
      <c r="AC3" s="372"/>
      <c r="AD3" s="372"/>
      <c r="AE3" s="372"/>
      <c r="AF3" s="372"/>
      <c r="AG3" s="372"/>
      <c r="AH3" s="372"/>
      <c r="AI3" s="372"/>
      <c r="AJ3" s="372"/>
      <c r="AK3" s="372"/>
      <c r="AL3" s="372"/>
      <c r="AM3" s="372"/>
      <c r="AN3" s="372"/>
      <c r="AO3" s="372"/>
      <c r="AP3" s="372"/>
    </row>
    <row r="4" spans="2:44" ht="13.5" customHeight="1">
      <c r="B4" s="353"/>
      <c r="C4" s="354"/>
      <c r="D4" s="354"/>
      <c r="E4" s="354"/>
      <c r="F4" s="354"/>
      <c r="G4" s="354"/>
      <c r="H4" s="354"/>
      <c r="I4" s="354"/>
      <c r="J4" s="354"/>
      <c r="K4" s="354"/>
      <c r="L4" s="354"/>
      <c r="M4" s="354"/>
      <c r="N4" s="354"/>
      <c r="O4" s="354"/>
      <c r="P4" s="354"/>
      <c r="Q4" s="354"/>
      <c r="R4" s="354"/>
      <c r="S4" s="354"/>
      <c r="T4" s="355"/>
      <c r="U4" s="362"/>
      <c r="V4" s="363"/>
      <c r="W4" s="363"/>
      <c r="X4" s="364"/>
      <c r="AB4" s="372"/>
      <c r="AC4" s="372"/>
      <c r="AD4" s="372"/>
      <c r="AE4" s="372"/>
      <c r="AF4" s="372"/>
      <c r="AG4" s="372"/>
      <c r="AH4" s="372"/>
      <c r="AI4" s="372"/>
      <c r="AJ4" s="372"/>
      <c r="AK4" s="372"/>
      <c r="AL4" s="372"/>
      <c r="AM4" s="372"/>
      <c r="AN4" s="372"/>
      <c r="AO4" s="372"/>
      <c r="AP4" s="372"/>
    </row>
    <row r="5" spans="2:44" s="41" customFormat="1" ht="14.25" customHeight="1">
      <c r="B5" s="42" t="s">
        <v>0</v>
      </c>
      <c r="C5" s="336" t="s">
        <v>126</v>
      </c>
      <c r="D5" s="336"/>
      <c r="E5" s="337" t="s">
        <v>1</v>
      </c>
      <c r="F5" s="337"/>
      <c r="G5" s="337"/>
      <c r="H5" s="338" t="s">
        <v>441</v>
      </c>
      <c r="I5" s="338"/>
      <c r="J5" s="338"/>
      <c r="K5" s="337" t="s">
        <v>2</v>
      </c>
      <c r="L5" s="337"/>
      <c r="M5" s="337"/>
      <c r="N5" s="337"/>
      <c r="O5" s="783">
        <v>44764</v>
      </c>
      <c r="P5" s="336"/>
      <c r="Q5" s="336"/>
      <c r="R5" s="336"/>
      <c r="S5" s="339" t="s">
        <v>3</v>
      </c>
      <c r="T5" s="340"/>
      <c r="U5" s="340"/>
      <c r="V5" s="341"/>
      <c r="W5" s="342" t="s">
        <v>120</v>
      </c>
      <c r="X5" s="343"/>
      <c r="Y5" s="47"/>
      <c r="Z5" s="48"/>
      <c r="AA5" s="48"/>
      <c r="AB5" s="380" t="s">
        <v>143</v>
      </c>
      <c r="AC5" s="380"/>
      <c r="AD5" s="380" t="s">
        <v>144</v>
      </c>
      <c r="AE5" s="380"/>
      <c r="AF5" s="380"/>
      <c r="AG5" s="380"/>
      <c r="AH5" s="380"/>
      <c r="AI5" s="380" t="s">
        <v>145</v>
      </c>
      <c r="AJ5" s="380"/>
      <c r="AK5" s="380"/>
      <c r="AL5" s="380" t="s">
        <v>146</v>
      </c>
      <c r="AM5" s="380"/>
      <c r="AN5" s="380"/>
      <c r="AO5" s="380"/>
      <c r="AP5" s="373" t="s">
        <v>150</v>
      </c>
    </row>
    <row r="6" spans="2:44" ht="9" customHeight="1">
      <c r="B6" s="275"/>
      <c r="C6" s="275"/>
      <c r="D6" s="275"/>
      <c r="E6" s="275"/>
      <c r="F6" s="275"/>
      <c r="G6" s="275"/>
      <c r="H6" s="275"/>
      <c r="I6" s="275"/>
      <c r="J6" s="275"/>
      <c r="K6" s="275"/>
      <c r="L6" s="275"/>
      <c r="M6" s="275"/>
      <c r="N6" s="275"/>
      <c r="O6" s="275"/>
      <c r="P6" s="275"/>
      <c r="Q6" s="275"/>
      <c r="R6" s="275"/>
      <c r="S6" s="275"/>
      <c r="T6" s="275"/>
      <c r="U6" s="275"/>
      <c r="V6" s="275"/>
      <c r="W6" s="275"/>
      <c r="X6" s="275"/>
      <c r="AB6" s="380"/>
      <c r="AC6" s="380"/>
      <c r="AD6" s="380"/>
      <c r="AE6" s="380"/>
      <c r="AF6" s="380"/>
      <c r="AG6" s="380"/>
      <c r="AH6" s="380"/>
      <c r="AI6" s="380"/>
      <c r="AJ6" s="380"/>
      <c r="AK6" s="380"/>
      <c r="AL6" s="380"/>
      <c r="AM6" s="380"/>
      <c r="AN6" s="380"/>
      <c r="AO6" s="380"/>
      <c r="AP6" s="373"/>
    </row>
    <row r="7" spans="2:44" ht="14.25" customHeight="1">
      <c r="B7" s="287" t="s">
        <v>76</v>
      </c>
      <c r="C7" s="288"/>
      <c r="D7" s="288"/>
      <c r="E7" s="288"/>
      <c r="F7" s="289"/>
      <c r="G7" s="293" t="s">
        <v>88</v>
      </c>
      <c r="H7" s="294"/>
      <c r="I7" s="294"/>
      <c r="J7" s="294"/>
      <c r="K7" s="294"/>
      <c r="L7" s="294"/>
      <c r="M7" s="294"/>
      <c r="N7" s="294"/>
      <c r="O7" s="294"/>
      <c r="P7" s="294"/>
      <c r="Q7" s="294"/>
      <c r="R7" s="294"/>
      <c r="S7" s="294"/>
      <c r="T7" s="294"/>
      <c r="U7" s="294"/>
      <c r="V7" s="294"/>
      <c r="W7" s="294"/>
      <c r="X7" s="295"/>
      <c r="AB7" s="375">
        <v>2019</v>
      </c>
      <c r="AC7" s="375"/>
      <c r="AD7" s="376" t="s">
        <v>127</v>
      </c>
      <c r="AE7" s="376"/>
      <c r="AF7" s="376"/>
      <c r="AG7" s="376"/>
      <c r="AH7" s="376"/>
      <c r="AI7" s="572">
        <v>3519000000</v>
      </c>
      <c r="AJ7" s="573"/>
      <c r="AK7" s="574"/>
      <c r="AL7" s="572">
        <v>3517503588</v>
      </c>
      <c r="AM7" s="573"/>
      <c r="AN7" s="573"/>
      <c r="AO7" s="574"/>
      <c r="AP7" s="384"/>
    </row>
    <row r="8" spans="2:44" ht="14.25" customHeight="1">
      <c r="B8" s="290"/>
      <c r="C8" s="291"/>
      <c r="D8" s="291"/>
      <c r="E8" s="291"/>
      <c r="F8" s="292"/>
      <c r="G8" s="296"/>
      <c r="H8" s="297"/>
      <c r="I8" s="297"/>
      <c r="J8" s="297"/>
      <c r="K8" s="297"/>
      <c r="L8" s="297"/>
      <c r="M8" s="297"/>
      <c r="N8" s="297"/>
      <c r="O8" s="297"/>
      <c r="P8" s="297"/>
      <c r="Q8" s="297"/>
      <c r="R8" s="297"/>
      <c r="S8" s="297"/>
      <c r="T8" s="297"/>
      <c r="U8" s="297"/>
      <c r="V8" s="297"/>
      <c r="W8" s="297"/>
      <c r="X8" s="298"/>
      <c r="AB8" s="375"/>
      <c r="AC8" s="375"/>
      <c r="AD8" s="376" t="s">
        <v>128</v>
      </c>
      <c r="AE8" s="376"/>
      <c r="AF8" s="376"/>
      <c r="AG8" s="376"/>
      <c r="AH8" s="376"/>
      <c r="AI8" s="575"/>
      <c r="AJ8" s="576"/>
      <c r="AK8" s="577"/>
      <c r="AL8" s="575"/>
      <c r="AM8" s="576"/>
      <c r="AN8" s="576"/>
      <c r="AO8" s="577"/>
      <c r="AP8" s="384"/>
    </row>
    <row r="9" spans="2:44" ht="19.149999999999999" customHeight="1">
      <c r="B9" s="281" t="s">
        <v>49</v>
      </c>
      <c r="C9" s="282"/>
      <c r="D9" s="282"/>
      <c r="E9" s="282"/>
      <c r="F9" s="282"/>
      <c r="G9" s="282"/>
      <c r="H9" s="282"/>
      <c r="I9" s="282"/>
      <c r="J9" s="282"/>
      <c r="K9" s="282"/>
      <c r="L9" s="282"/>
      <c r="M9" s="282"/>
      <c r="N9" s="282"/>
      <c r="O9" s="282"/>
      <c r="P9" s="282"/>
      <c r="Q9" s="282"/>
      <c r="R9" s="282"/>
      <c r="S9" s="282"/>
      <c r="T9" s="282"/>
      <c r="U9" s="282"/>
      <c r="V9" s="282"/>
      <c r="W9" s="282"/>
      <c r="X9" s="283"/>
      <c r="AB9" s="375"/>
      <c r="AC9" s="375"/>
      <c r="AD9" s="376" t="s">
        <v>129</v>
      </c>
      <c r="AE9" s="376"/>
      <c r="AF9" s="376"/>
      <c r="AG9" s="376"/>
      <c r="AH9" s="376"/>
      <c r="AI9" s="575"/>
      <c r="AJ9" s="576"/>
      <c r="AK9" s="577"/>
      <c r="AL9" s="575"/>
      <c r="AM9" s="576"/>
      <c r="AN9" s="576"/>
      <c r="AO9" s="577"/>
      <c r="AP9" s="384"/>
    </row>
    <row r="10" spans="2:44" ht="15" customHeight="1">
      <c r="B10" s="268" t="s">
        <v>4</v>
      </c>
      <c r="C10" s="269"/>
      <c r="D10" s="269"/>
      <c r="E10" s="269"/>
      <c r="F10" s="269"/>
      <c r="G10" s="269"/>
      <c r="H10" s="269"/>
      <c r="I10" s="269"/>
      <c r="J10" s="269"/>
      <c r="K10" s="269"/>
      <c r="L10" s="269"/>
      <c r="M10" s="269"/>
      <c r="N10" s="269"/>
      <c r="O10" s="269"/>
      <c r="P10" s="269"/>
      <c r="Q10" s="269"/>
      <c r="R10" s="269"/>
      <c r="S10" s="269"/>
      <c r="T10" s="269"/>
      <c r="U10" s="269"/>
      <c r="V10" s="269"/>
      <c r="W10" s="269"/>
      <c r="X10" s="269"/>
      <c r="AB10" s="375"/>
      <c r="AC10" s="375"/>
      <c r="AD10" s="376" t="s">
        <v>130</v>
      </c>
      <c r="AE10" s="376"/>
      <c r="AF10" s="376"/>
      <c r="AG10" s="376"/>
      <c r="AH10" s="376"/>
      <c r="AI10" s="578"/>
      <c r="AJ10" s="579"/>
      <c r="AK10" s="580"/>
      <c r="AL10" s="578"/>
      <c r="AM10" s="579"/>
      <c r="AN10" s="579"/>
      <c r="AO10" s="580"/>
      <c r="AP10" s="384"/>
    </row>
    <row r="11" spans="2:44" ht="38.25" customHeight="1">
      <c r="B11" s="280" t="s">
        <v>176</v>
      </c>
      <c r="C11" s="280"/>
      <c r="D11" s="280"/>
      <c r="E11" s="280"/>
      <c r="F11" s="280"/>
      <c r="G11" s="280"/>
      <c r="H11" s="280"/>
      <c r="I11" s="280"/>
      <c r="J11" s="280"/>
      <c r="K11" s="280"/>
      <c r="L11" s="280"/>
      <c r="M11" s="280"/>
      <c r="N11" s="280"/>
      <c r="O11" s="280"/>
      <c r="P11" s="280"/>
      <c r="Q11" s="280"/>
      <c r="R11" s="280"/>
      <c r="S11" s="280"/>
      <c r="T11" s="280"/>
      <c r="U11" s="280"/>
      <c r="V11" s="280"/>
      <c r="W11" s="280"/>
      <c r="X11" s="280"/>
      <c r="AB11" s="653">
        <v>2020</v>
      </c>
      <c r="AC11" s="653"/>
      <c r="AD11" s="654" t="s">
        <v>131</v>
      </c>
      <c r="AE11" s="654"/>
      <c r="AF11" s="654"/>
      <c r="AG11" s="654"/>
      <c r="AH11" s="654"/>
      <c r="AI11" s="656">
        <v>3240896842</v>
      </c>
      <c r="AJ11" s="657"/>
      <c r="AK11" s="658"/>
      <c r="AL11" s="656">
        <v>2864631255</v>
      </c>
      <c r="AM11" s="657"/>
      <c r="AN11" s="657"/>
      <c r="AO11" s="658"/>
      <c r="AP11" s="655"/>
    </row>
    <row r="12" spans="2:44" ht="12.75">
      <c r="B12" s="262" t="s">
        <v>56</v>
      </c>
      <c r="C12" s="263"/>
      <c r="D12" s="263"/>
      <c r="E12" s="263"/>
      <c r="F12" s="264"/>
      <c r="G12" s="262" t="s">
        <v>48</v>
      </c>
      <c r="H12" s="263"/>
      <c r="I12" s="263"/>
      <c r="J12" s="264"/>
      <c r="K12" s="262" t="s">
        <v>5</v>
      </c>
      <c r="L12" s="263"/>
      <c r="M12" s="263"/>
      <c r="N12" s="264"/>
      <c r="O12" s="268" t="s">
        <v>6</v>
      </c>
      <c r="P12" s="269"/>
      <c r="Q12" s="269"/>
      <c r="R12" s="269"/>
      <c r="S12" s="269"/>
      <c r="T12" s="269"/>
      <c r="U12" s="269"/>
      <c r="V12" s="269"/>
      <c r="W12" s="269"/>
      <c r="X12" s="270"/>
      <c r="Y12" s="49"/>
      <c r="Z12" s="50"/>
      <c r="AA12" s="50"/>
      <c r="AB12" s="653"/>
      <c r="AC12" s="653"/>
      <c r="AD12" s="654" t="s">
        <v>132</v>
      </c>
      <c r="AE12" s="654"/>
      <c r="AF12" s="654"/>
      <c r="AG12" s="654"/>
      <c r="AH12" s="654"/>
      <c r="AI12" s="659"/>
      <c r="AJ12" s="660"/>
      <c r="AK12" s="661"/>
      <c r="AL12" s="659"/>
      <c r="AM12" s="660"/>
      <c r="AN12" s="660"/>
      <c r="AO12" s="661"/>
      <c r="AP12" s="655"/>
    </row>
    <row r="13" spans="2:44" ht="25.5" customHeight="1">
      <c r="B13" s="265"/>
      <c r="C13" s="266"/>
      <c r="D13" s="266"/>
      <c r="E13" s="266"/>
      <c r="F13" s="267"/>
      <c r="G13" s="265"/>
      <c r="H13" s="266"/>
      <c r="I13" s="266"/>
      <c r="J13" s="267"/>
      <c r="K13" s="265"/>
      <c r="L13" s="266"/>
      <c r="M13" s="266"/>
      <c r="N13" s="267"/>
      <c r="O13" s="268" t="s">
        <v>55</v>
      </c>
      <c r="P13" s="269"/>
      <c r="Q13" s="269"/>
      <c r="R13" s="270"/>
      <c r="S13" s="268" t="s">
        <v>54</v>
      </c>
      <c r="T13" s="269"/>
      <c r="U13" s="270"/>
      <c r="V13" s="268" t="s">
        <v>53</v>
      </c>
      <c r="W13" s="269"/>
      <c r="X13" s="270"/>
      <c r="Y13" s="49"/>
      <c r="Z13" s="50"/>
      <c r="AA13" s="50"/>
      <c r="AB13" s="653"/>
      <c r="AC13" s="653"/>
      <c r="AD13" s="654" t="s">
        <v>133</v>
      </c>
      <c r="AE13" s="654"/>
      <c r="AF13" s="654"/>
      <c r="AG13" s="654"/>
      <c r="AH13" s="654"/>
      <c r="AI13" s="659"/>
      <c r="AJ13" s="660"/>
      <c r="AK13" s="661"/>
      <c r="AL13" s="659"/>
      <c r="AM13" s="660"/>
      <c r="AN13" s="660"/>
      <c r="AO13" s="661"/>
      <c r="AP13" s="655"/>
    </row>
    <row r="14" spans="2:44" ht="44.25" customHeight="1">
      <c r="B14" s="276" t="s">
        <v>273</v>
      </c>
      <c r="C14" s="276"/>
      <c r="D14" s="276"/>
      <c r="E14" s="276"/>
      <c r="F14" s="276"/>
      <c r="G14" s="261" t="s">
        <v>99</v>
      </c>
      <c r="H14" s="261"/>
      <c r="I14" s="261"/>
      <c r="J14" s="261"/>
      <c r="K14" s="261">
        <v>1</v>
      </c>
      <c r="L14" s="261"/>
      <c r="M14" s="261"/>
      <c r="N14" s="261"/>
      <c r="O14" s="277">
        <v>1</v>
      </c>
      <c r="P14" s="278"/>
      <c r="Q14" s="278"/>
      <c r="R14" s="279"/>
      <c r="S14" s="329">
        <v>44561</v>
      </c>
      <c r="T14" s="330"/>
      <c r="U14" s="331"/>
      <c r="V14" s="332">
        <v>2021</v>
      </c>
      <c r="W14" s="332"/>
      <c r="X14" s="332"/>
      <c r="AB14" s="653"/>
      <c r="AC14" s="653"/>
      <c r="AD14" s="654" t="s">
        <v>134</v>
      </c>
      <c r="AE14" s="654"/>
      <c r="AF14" s="654"/>
      <c r="AG14" s="654"/>
      <c r="AH14" s="654"/>
      <c r="AI14" s="662"/>
      <c r="AJ14" s="663"/>
      <c r="AK14" s="664"/>
      <c r="AL14" s="662"/>
      <c r="AM14" s="663"/>
      <c r="AN14" s="663"/>
      <c r="AO14" s="664"/>
      <c r="AP14" s="655"/>
    </row>
    <row r="15" spans="2:44" ht="18" customHeight="1">
      <c r="B15" s="281" t="s">
        <v>7</v>
      </c>
      <c r="C15" s="282"/>
      <c r="D15" s="282"/>
      <c r="E15" s="282"/>
      <c r="F15" s="282"/>
      <c r="G15" s="282"/>
      <c r="H15" s="282"/>
      <c r="I15" s="282"/>
      <c r="J15" s="282"/>
      <c r="K15" s="282"/>
      <c r="L15" s="282"/>
      <c r="M15" s="282"/>
      <c r="N15" s="282"/>
      <c r="O15" s="282"/>
      <c r="P15" s="282"/>
      <c r="Q15" s="282"/>
      <c r="R15" s="282"/>
      <c r="S15" s="282"/>
      <c r="T15" s="282"/>
      <c r="U15" s="282"/>
      <c r="V15" s="282"/>
      <c r="W15" s="282"/>
      <c r="X15" s="283"/>
      <c r="Z15" s="46" t="s">
        <v>51</v>
      </c>
      <c r="AB15" s="375">
        <v>2021</v>
      </c>
      <c r="AC15" s="375"/>
      <c r="AD15" s="376" t="s">
        <v>135</v>
      </c>
      <c r="AE15" s="376"/>
      <c r="AF15" s="376"/>
      <c r="AG15" s="376"/>
      <c r="AH15" s="376"/>
      <c r="AI15" s="572">
        <v>3800000000</v>
      </c>
      <c r="AJ15" s="573"/>
      <c r="AK15" s="574"/>
      <c r="AL15" s="572">
        <v>2892408154</v>
      </c>
      <c r="AM15" s="573"/>
      <c r="AN15" s="573"/>
      <c r="AO15" s="574"/>
      <c r="AP15" s="557"/>
    </row>
    <row r="16" spans="2:44" ht="12.75" customHeight="1">
      <c r="B16" s="271" t="s">
        <v>52</v>
      </c>
      <c r="C16" s="262" t="s">
        <v>8</v>
      </c>
      <c r="D16" s="264"/>
      <c r="E16" s="262" t="s">
        <v>115</v>
      </c>
      <c r="F16" s="264"/>
      <c r="G16" s="262" t="s">
        <v>109</v>
      </c>
      <c r="H16" s="263"/>
      <c r="I16" s="263"/>
      <c r="J16" s="263"/>
      <c r="K16" s="263"/>
      <c r="L16" s="264"/>
      <c r="M16" s="274" t="s">
        <v>116</v>
      </c>
      <c r="N16" s="274"/>
      <c r="O16" s="274"/>
      <c r="P16" s="274"/>
      <c r="Q16" s="274"/>
      <c r="R16" s="274"/>
      <c r="S16" s="274"/>
      <c r="T16" s="274"/>
      <c r="U16" s="274"/>
      <c r="V16" s="274"/>
      <c r="W16" s="274"/>
      <c r="X16" s="274"/>
      <c r="AB16" s="375"/>
      <c r="AC16" s="375"/>
      <c r="AD16" s="376" t="s">
        <v>136</v>
      </c>
      <c r="AE16" s="376"/>
      <c r="AF16" s="376"/>
      <c r="AG16" s="376"/>
      <c r="AH16" s="376"/>
      <c r="AI16" s="575"/>
      <c r="AJ16" s="576"/>
      <c r="AK16" s="577"/>
      <c r="AL16" s="575"/>
      <c r="AM16" s="576"/>
      <c r="AN16" s="576"/>
      <c r="AO16" s="577"/>
      <c r="AP16" s="557"/>
    </row>
    <row r="17" spans="2:42" ht="12.75" customHeight="1">
      <c r="B17" s="272"/>
      <c r="C17" s="265"/>
      <c r="D17" s="267"/>
      <c r="E17" s="265"/>
      <c r="F17" s="267"/>
      <c r="G17" s="265"/>
      <c r="H17" s="266"/>
      <c r="I17" s="266"/>
      <c r="J17" s="266"/>
      <c r="K17" s="266"/>
      <c r="L17" s="267"/>
      <c r="M17" s="268" t="s">
        <v>121</v>
      </c>
      <c r="N17" s="269"/>
      <c r="O17" s="269"/>
      <c r="P17" s="269"/>
      <c r="Q17" s="270"/>
      <c r="R17" s="268" t="s">
        <v>122</v>
      </c>
      <c r="S17" s="269"/>
      <c r="T17" s="269"/>
      <c r="U17" s="269"/>
      <c r="V17" s="273" t="s">
        <v>117</v>
      </c>
      <c r="W17" s="273"/>
      <c r="X17" s="273"/>
      <c r="AB17" s="375"/>
      <c r="AC17" s="375"/>
      <c r="AD17" s="376" t="s">
        <v>137</v>
      </c>
      <c r="AE17" s="376"/>
      <c r="AF17" s="376"/>
      <c r="AG17" s="376"/>
      <c r="AH17" s="376"/>
      <c r="AI17" s="575"/>
      <c r="AJ17" s="576"/>
      <c r="AK17" s="577"/>
      <c r="AL17" s="575"/>
      <c r="AM17" s="576"/>
      <c r="AN17" s="576"/>
      <c r="AO17" s="577"/>
      <c r="AP17" s="557"/>
    </row>
    <row r="18" spans="2:42" ht="28.5" customHeight="1">
      <c r="B18" s="43" t="s">
        <v>269</v>
      </c>
      <c r="C18" s="259" t="s">
        <v>114</v>
      </c>
      <c r="D18" s="260"/>
      <c r="E18" s="261">
        <v>1</v>
      </c>
      <c r="F18" s="261"/>
      <c r="G18" s="276" t="s">
        <v>270</v>
      </c>
      <c r="H18" s="276"/>
      <c r="I18" s="276"/>
      <c r="J18" s="276"/>
      <c r="K18" s="276"/>
      <c r="L18" s="276"/>
      <c r="M18" s="333" t="s">
        <v>123</v>
      </c>
      <c r="N18" s="333"/>
      <c r="O18" s="333"/>
      <c r="P18" s="333"/>
      <c r="Q18" s="333"/>
      <c r="R18" s="334" t="s">
        <v>124</v>
      </c>
      <c r="S18" s="334"/>
      <c r="T18" s="334"/>
      <c r="U18" s="334"/>
      <c r="V18" s="335" t="s">
        <v>125</v>
      </c>
      <c r="W18" s="335"/>
      <c r="X18" s="335"/>
      <c r="AB18" s="375"/>
      <c r="AC18" s="375"/>
      <c r="AD18" s="376" t="s">
        <v>138</v>
      </c>
      <c r="AE18" s="376"/>
      <c r="AF18" s="376"/>
      <c r="AG18" s="376"/>
      <c r="AH18" s="376"/>
      <c r="AI18" s="578"/>
      <c r="AJ18" s="579"/>
      <c r="AK18" s="580"/>
      <c r="AL18" s="578"/>
      <c r="AM18" s="579"/>
      <c r="AN18" s="579"/>
      <c r="AO18" s="580"/>
      <c r="AP18" s="557"/>
    </row>
    <row r="19" spans="2:42" ht="25.15" customHeight="1">
      <c r="B19" s="268" t="s">
        <v>9</v>
      </c>
      <c r="C19" s="269"/>
      <c r="D19" s="269"/>
      <c r="E19" s="269"/>
      <c r="F19" s="269"/>
      <c r="G19" s="269"/>
      <c r="H19" s="269"/>
      <c r="I19" s="269"/>
      <c r="J19" s="269"/>
      <c r="K19" s="269"/>
      <c r="L19" s="270"/>
      <c r="M19" s="268" t="s">
        <v>10</v>
      </c>
      <c r="N19" s="269"/>
      <c r="O19" s="269"/>
      <c r="P19" s="269"/>
      <c r="Q19" s="269"/>
      <c r="R19" s="269"/>
      <c r="S19" s="269"/>
      <c r="T19" s="269"/>
      <c r="U19" s="269"/>
      <c r="V19" s="269"/>
      <c r="W19" s="269"/>
      <c r="X19" s="270"/>
      <c r="AB19" s="374">
        <v>2022</v>
      </c>
      <c r="AC19" s="374"/>
      <c r="AD19" s="377" t="s">
        <v>139</v>
      </c>
      <c r="AE19" s="377"/>
      <c r="AF19" s="377"/>
      <c r="AG19" s="377"/>
      <c r="AH19" s="377"/>
      <c r="AI19" s="581">
        <v>3800000000</v>
      </c>
      <c r="AJ19" s="582"/>
      <c r="AK19" s="583"/>
      <c r="AL19" s="581">
        <v>3051533778</v>
      </c>
      <c r="AM19" s="582"/>
      <c r="AN19" s="582"/>
      <c r="AO19" s="583"/>
      <c r="AP19" s="385"/>
    </row>
    <row r="20" spans="2:42" ht="45.4" customHeight="1">
      <c r="B20" s="259" t="s">
        <v>271</v>
      </c>
      <c r="C20" s="286"/>
      <c r="D20" s="286"/>
      <c r="E20" s="286"/>
      <c r="F20" s="286"/>
      <c r="G20" s="286"/>
      <c r="H20" s="286"/>
      <c r="I20" s="286"/>
      <c r="J20" s="286"/>
      <c r="K20" s="286"/>
      <c r="L20" s="260"/>
      <c r="M20" s="259"/>
      <c r="N20" s="286"/>
      <c r="O20" s="286"/>
      <c r="P20" s="286"/>
      <c r="Q20" s="286"/>
      <c r="R20" s="286"/>
      <c r="S20" s="286"/>
      <c r="T20" s="286"/>
      <c r="U20" s="286"/>
      <c r="V20" s="286"/>
      <c r="W20" s="286"/>
      <c r="X20" s="260"/>
      <c r="AA20" s="51"/>
      <c r="AB20" s="374"/>
      <c r="AC20" s="374"/>
      <c r="AD20" s="377" t="s">
        <v>140</v>
      </c>
      <c r="AE20" s="377"/>
      <c r="AF20" s="377"/>
      <c r="AG20" s="377"/>
      <c r="AH20" s="377"/>
      <c r="AI20" s="584"/>
      <c r="AJ20" s="585"/>
      <c r="AK20" s="586"/>
      <c r="AL20" s="584"/>
      <c r="AM20" s="585"/>
      <c r="AN20" s="585"/>
      <c r="AO20" s="586"/>
      <c r="AP20" s="385"/>
    </row>
    <row r="21" spans="2:42" ht="18.95" customHeight="1">
      <c r="B21" s="281" t="s">
        <v>11</v>
      </c>
      <c r="C21" s="282"/>
      <c r="D21" s="282"/>
      <c r="E21" s="282"/>
      <c r="F21" s="282"/>
      <c r="G21" s="282"/>
      <c r="H21" s="282"/>
      <c r="I21" s="282"/>
      <c r="J21" s="282"/>
      <c r="K21" s="282"/>
      <c r="L21" s="282"/>
      <c r="M21" s="282"/>
      <c r="N21" s="282"/>
      <c r="O21" s="282"/>
      <c r="P21" s="282"/>
      <c r="Q21" s="282"/>
      <c r="R21" s="282"/>
      <c r="S21" s="282"/>
      <c r="T21" s="282"/>
      <c r="U21" s="282"/>
      <c r="V21" s="282"/>
      <c r="W21" s="282"/>
      <c r="X21" s="283"/>
      <c r="AB21" s="374"/>
      <c r="AC21" s="374"/>
      <c r="AD21" s="377" t="s">
        <v>141</v>
      </c>
      <c r="AE21" s="377"/>
      <c r="AF21" s="377"/>
      <c r="AG21" s="377"/>
      <c r="AH21" s="377"/>
      <c r="AI21" s="584"/>
      <c r="AJ21" s="585"/>
      <c r="AK21" s="586"/>
      <c r="AL21" s="584"/>
      <c r="AM21" s="585"/>
      <c r="AN21" s="585"/>
      <c r="AO21" s="586"/>
      <c r="AP21" s="385"/>
    </row>
    <row r="22" spans="2:42" ht="18.95" customHeight="1">
      <c r="B22" s="284" t="s">
        <v>12</v>
      </c>
      <c r="C22" s="284"/>
      <c r="D22" s="44" t="s">
        <v>13</v>
      </c>
      <c r="E22" s="44" t="s">
        <v>14</v>
      </c>
      <c r="F22" s="44" t="s">
        <v>15</v>
      </c>
      <c r="G22" s="285" t="s">
        <v>16</v>
      </c>
      <c r="H22" s="285"/>
      <c r="I22" s="285"/>
      <c r="J22" s="44" t="s">
        <v>17</v>
      </c>
      <c r="K22" s="285" t="s">
        <v>18</v>
      </c>
      <c r="L22" s="285"/>
      <c r="M22" s="285"/>
      <c r="N22" s="44" t="s">
        <v>19</v>
      </c>
      <c r="O22" s="285" t="s">
        <v>20</v>
      </c>
      <c r="P22" s="285"/>
      <c r="Q22" s="285" t="s">
        <v>21</v>
      </c>
      <c r="R22" s="285"/>
      <c r="S22" s="285"/>
      <c r="T22" s="285" t="s">
        <v>22</v>
      </c>
      <c r="U22" s="285"/>
      <c r="V22" s="285" t="s">
        <v>23</v>
      </c>
      <c r="W22" s="285"/>
      <c r="X22" s="44" t="s">
        <v>24</v>
      </c>
      <c r="AB22" s="374"/>
      <c r="AC22" s="374"/>
      <c r="AD22" s="377" t="s">
        <v>142</v>
      </c>
      <c r="AE22" s="377"/>
      <c r="AF22" s="377"/>
      <c r="AG22" s="377"/>
      <c r="AH22" s="377"/>
      <c r="AI22" s="587"/>
      <c r="AJ22" s="588"/>
      <c r="AK22" s="589"/>
      <c r="AL22" s="587"/>
      <c r="AM22" s="588"/>
      <c r="AN22" s="588"/>
      <c r="AO22" s="589"/>
      <c r="AP22" s="385"/>
    </row>
    <row r="23" spans="2:42" ht="18.95" customHeight="1">
      <c r="B23" s="284" t="s">
        <v>25</v>
      </c>
      <c r="C23" s="284"/>
      <c r="D23" s="562">
        <f>AL15</f>
        <v>2892408154</v>
      </c>
      <c r="E23" s="563"/>
      <c r="F23" s="563"/>
      <c r="G23" s="563"/>
      <c r="H23" s="563"/>
      <c r="I23" s="563"/>
      <c r="J23" s="563"/>
      <c r="K23" s="563"/>
      <c r="L23" s="563"/>
      <c r="M23" s="563"/>
      <c r="N23" s="563"/>
      <c r="O23" s="563"/>
      <c r="P23" s="563"/>
      <c r="Q23" s="563"/>
      <c r="R23" s="563"/>
      <c r="S23" s="563"/>
      <c r="T23" s="563"/>
      <c r="U23" s="563"/>
      <c r="V23" s="563"/>
      <c r="W23" s="563"/>
      <c r="X23" s="564"/>
      <c r="Z23" s="52"/>
      <c r="AA23" s="52"/>
    </row>
    <row r="24" spans="2:42" ht="18.95" customHeight="1">
      <c r="B24" s="284" t="s">
        <v>26</v>
      </c>
      <c r="C24" s="284"/>
      <c r="D24" s="562">
        <f>AI15</f>
        <v>3800000000</v>
      </c>
      <c r="E24" s="563"/>
      <c r="F24" s="563"/>
      <c r="G24" s="563"/>
      <c r="H24" s="563"/>
      <c r="I24" s="563"/>
      <c r="J24" s="563"/>
      <c r="K24" s="563"/>
      <c r="L24" s="563"/>
      <c r="M24" s="563"/>
      <c r="N24" s="563"/>
      <c r="O24" s="563"/>
      <c r="P24" s="563"/>
      <c r="Q24" s="563"/>
      <c r="R24" s="563"/>
      <c r="S24" s="563"/>
      <c r="T24" s="563"/>
      <c r="U24" s="563"/>
      <c r="V24" s="563"/>
      <c r="W24" s="563"/>
      <c r="X24" s="564"/>
      <c r="Y24" s="53"/>
    </row>
    <row r="25" spans="2:42" ht="19.7" customHeight="1">
      <c r="B25" s="281" t="s">
        <v>47</v>
      </c>
      <c r="C25" s="282"/>
      <c r="D25" s="282"/>
      <c r="E25" s="282"/>
      <c r="F25" s="282"/>
      <c r="G25" s="282"/>
      <c r="H25" s="282"/>
      <c r="I25" s="282"/>
      <c r="J25" s="282"/>
      <c r="K25" s="282"/>
      <c r="L25" s="282"/>
      <c r="M25" s="282"/>
      <c r="N25" s="282"/>
      <c r="O25" s="282"/>
      <c r="P25" s="282"/>
      <c r="Q25" s="282"/>
      <c r="R25" s="282"/>
      <c r="S25" s="282"/>
      <c r="T25" s="282"/>
      <c r="U25" s="282"/>
      <c r="V25" s="282"/>
      <c r="W25" s="282"/>
      <c r="X25" s="283"/>
    </row>
    <row r="26" spans="2:42" ht="25.5">
      <c r="B26" s="44" t="s">
        <v>27</v>
      </c>
      <c r="C26" s="44" t="s">
        <v>28</v>
      </c>
      <c r="D26" s="44" t="s">
        <v>29</v>
      </c>
      <c r="E26" s="44" t="s">
        <v>30</v>
      </c>
      <c r="F26" s="27"/>
      <c r="G26" s="27"/>
      <c r="H26" s="299"/>
      <c r="I26" s="299"/>
      <c r="J26" s="299"/>
      <c r="K26" s="299"/>
      <c r="L26" s="299"/>
      <c r="M26" s="299"/>
      <c r="N26" s="299"/>
      <c r="O26" s="299"/>
      <c r="P26" s="299"/>
      <c r="Q26" s="299"/>
      <c r="R26" s="299"/>
      <c r="S26" s="301"/>
      <c r="T26" s="301"/>
      <c r="U26" s="301"/>
      <c r="V26" s="301"/>
      <c r="W26" s="301"/>
      <c r="X26" s="302"/>
    </row>
    <row r="27" spans="2:42" ht="17.649999999999999" customHeight="1">
      <c r="B27" s="3" t="s">
        <v>31</v>
      </c>
      <c r="C27" s="365">
        <f>IF(ISERROR($D$23/$D$24),0,$D$23/$D$24)</f>
        <v>0.76116004052631581</v>
      </c>
      <c r="D27" s="365">
        <f t="shared" ref="D27" si="0">$E$18</f>
        <v>1</v>
      </c>
      <c r="E27" s="4">
        <f>$O$14</f>
        <v>1</v>
      </c>
      <c r="F27" s="28"/>
      <c r="G27" s="28"/>
      <c r="H27" s="300"/>
      <c r="I27" s="300"/>
      <c r="J27" s="303"/>
      <c r="K27" s="303"/>
      <c r="L27" s="5"/>
      <c r="M27" s="5"/>
      <c r="N27" s="300"/>
      <c r="O27" s="300"/>
      <c r="P27" s="300"/>
      <c r="Q27" s="300"/>
      <c r="R27" s="300"/>
      <c r="S27" s="304"/>
      <c r="T27" s="304"/>
      <c r="U27" s="304"/>
      <c r="V27" s="304"/>
      <c r="W27" s="304"/>
      <c r="X27" s="305"/>
    </row>
    <row r="28" spans="2:42" ht="17.649999999999999" customHeight="1">
      <c r="B28" s="3" t="s">
        <v>32</v>
      </c>
      <c r="C28" s="366"/>
      <c r="D28" s="366"/>
      <c r="E28" s="4">
        <f t="shared" ref="E28:E37" si="1">$O$14</f>
        <v>1</v>
      </c>
      <c r="F28" s="28"/>
      <c r="G28" s="28"/>
      <c r="H28" s="303"/>
      <c r="I28" s="303"/>
      <c r="J28" s="303"/>
      <c r="K28" s="303"/>
      <c r="L28" s="6"/>
      <c r="M28" s="5"/>
      <c r="N28" s="303"/>
      <c r="O28" s="303"/>
      <c r="P28" s="303"/>
      <c r="Q28" s="303"/>
      <c r="R28" s="303"/>
      <c r="S28" s="304"/>
      <c r="T28" s="304"/>
      <c r="U28" s="304"/>
      <c r="V28" s="304"/>
      <c r="W28" s="304"/>
      <c r="X28" s="305"/>
    </row>
    <row r="29" spans="2:42" ht="17.649999999999999" customHeight="1">
      <c r="B29" s="3" t="s">
        <v>33</v>
      </c>
      <c r="C29" s="366"/>
      <c r="D29" s="366"/>
      <c r="E29" s="4">
        <f t="shared" si="1"/>
        <v>1</v>
      </c>
      <c r="F29" s="28"/>
      <c r="G29" s="28"/>
      <c r="H29" s="303"/>
      <c r="I29" s="303"/>
      <c r="J29" s="303"/>
      <c r="K29" s="303"/>
      <c r="L29" s="6"/>
      <c r="M29" s="5"/>
      <c r="N29" s="303"/>
      <c r="O29" s="303"/>
      <c r="P29" s="303"/>
      <c r="Q29" s="303"/>
      <c r="R29" s="303"/>
      <c r="S29" s="304"/>
      <c r="T29" s="304"/>
      <c r="U29" s="304"/>
      <c r="V29" s="304"/>
      <c r="W29" s="304"/>
      <c r="X29" s="305"/>
    </row>
    <row r="30" spans="2:42" ht="17.649999999999999" customHeight="1">
      <c r="B30" s="3" t="s">
        <v>34</v>
      </c>
      <c r="C30" s="366"/>
      <c r="D30" s="366"/>
      <c r="E30" s="4">
        <f t="shared" si="1"/>
        <v>1</v>
      </c>
      <c r="F30" s="28"/>
      <c r="G30" s="28"/>
      <c r="H30" s="303"/>
      <c r="I30" s="303"/>
      <c r="J30" s="303"/>
      <c r="K30" s="303"/>
      <c r="L30" s="6"/>
      <c r="M30" s="5"/>
      <c r="N30" s="303"/>
      <c r="O30" s="303"/>
      <c r="P30" s="303"/>
      <c r="Q30" s="303"/>
      <c r="R30" s="303"/>
      <c r="S30" s="304"/>
      <c r="T30" s="304"/>
      <c r="U30" s="304"/>
      <c r="V30" s="304"/>
      <c r="W30" s="304"/>
      <c r="X30" s="305"/>
    </row>
    <row r="31" spans="2:42" ht="17.649999999999999" customHeight="1">
      <c r="B31" s="3" t="s">
        <v>35</v>
      </c>
      <c r="C31" s="366"/>
      <c r="D31" s="366"/>
      <c r="E31" s="4">
        <f t="shared" si="1"/>
        <v>1</v>
      </c>
      <c r="F31" s="28"/>
      <c r="G31" s="28"/>
      <c r="H31" s="303"/>
      <c r="I31" s="303"/>
      <c r="J31" s="303"/>
      <c r="K31" s="303"/>
      <c r="L31" s="6"/>
      <c r="M31" s="5"/>
      <c r="N31" s="303"/>
      <c r="O31" s="303"/>
      <c r="P31" s="303"/>
      <c r="Q31" s="303"/>
      <c r="R31" s="303"/>
      <c r="S31" s="304"/>
      <c r="T31" s="304"/>
      <c r="U31" s="304"/>
      <c r="V31" s="304"/>
      <c r="W31" s="304"/>
      <c r="X31" s="305"/>
    </row>
    <row r="32" spans="2:42" ht="17.649999999999999" customHeight="1">
      <c r="B32" s="3" t="s">
        <v>36</v>
      </c>
      <c r="C32" s="366"/>
      <c r="D32" s="366"/>
      <c r="E32" s="4">
        <f t="shared" si="1"/>
        <v>1</v>
      </c>
      <c r="F32" s="28"/>
      <c r="G32" s="28"/>
      <c r="H32" s="303"/>
      <c r="I32" s="303"/>
      <c r="J32" s="303"/>
      <c r="K32" s="303"/>
      <c r="L32" s="6"/>
      <c r="M32" s="5"/>
      <c r="N32" s="303"/>
      <c r="O32" s="303"/>
      <c r="P32" s="303"/>
      <c r="Q32" s="303"/>
      <c r="R32" s="303"/>
      <c r="S32" s="304"/>
      <c r="T32" s="304"/>
      <c r="U32" s="304"/>
      <c r="V32" s="304"/>
      <c r="W32" s="304"/>
      <c r="X32" s="305"/>
    </row>
    <row r="33" spans="2:27" ht="17.649999999999999" customHeight="1">
      <c r="B33" s="3" t="s">
        <v>37</v>
      </c>
      <c r="C33" s="366"/>
      <c r="D33" s="366"/>
      <c r="E33" s="4">
        <f t="shared" si="1"/>
        <v>1</v>
      </c>
      <c r="F33" s="28"/>
      <c r="G33" s="28"/>
      <c r="H33" s="303"/>
      <c r="I33" s="303"/>
      <c r="J33" s="303"/>
      <c r="K33" s="303"/>
      <c r="L33" s="6"/>
      <c r="M33" s="5"/>
      <c r="N33" s="303"/>
      <c r="O33" s="303"/>
      <c r="P33" s="303"/>
      <c r="Q33" s="303"/>
      <c r="R33" s="303"/>
      <c r="S33" s="304"/>
      <c r="T33" s="304"/>
      <c r="U33" s="304"/>
      <c r="V33" s="304"/>
      <c r="W33" s="304"/>
      <c r="X33" s="305"/>
    </row>
    <row r="34" spans="2:27" ht="17.649999999999999" customHeight="1">
      <c r="B34" s="3" t="s">
        <v>38</v>
      </c>
      <c r="C34" s="366"/>
      <c r="D34" s="366"/>
      <c r="E34" s="4">
        <f t="shared" si="1"/>
        <v>1</v>
      </c>
      <c r="F34" s="28"/>
      <c r="G34" s="28"/>
      <c r="H34" s="303"/>
      <c r="I34" s="303"/>
      <c r="J34" s="303"/>
      <c r="K34" s="303"/>
      <c r="L34" s="6"/>
      <c r="M34" s="5"/>
      <c r="N34" s="303"/>
      <c r="O34" s="303"/>
      <c r="P34" s="303"/>
      <c r="Q34" s="303"/>
      <c r="R34" s="303"/>
      <c r="S34" s="304"/>
      <c r="T34" s="304"/>
      <c r="U34" s="304"/>
      <c r="V34" s="304"/>
      <c r="W34" s="304"/>
      <c r="X34" s="305"/>
    </row>
    <row r="35" spans="2:27" ht="17.649999999999999" customHeight="1">
      <c r="B35" s="3" t="s">
        <v>39</v>
      </c>
      <c r="C35" s="366"/>
      <c r="D35" s="366"/>
      <c r="E35" s="4">
        <f t="shared" si="1"/>
        <v>1</v>
      </c>
      <c r="F35" s="28"/>
      <c r="G35" s="28"/>
      <c r="H35" s="303"/>
      <c r="I35" s="303"/>
      <c r="J35" s="303"/>
      <c r="K35" s="303"/>
      <c r="L35" s="6"/>
      <c r="M35" s="5"/>
      <c r="N35" s="303"/>
      <c r="O35" s="303"/>
      <c r="P35" s="303"/>
      <c r="Q35" s="303"/>
      <c r="R35" s="303"/>
      <c r="S35" s="304"/>
      <c r="T35" s="304"/>
      <c r="U35" s="304"/>
      <c r="V35" s="304"/>
      <c r="W35" s="304"/>
      <c r="X35" s="305"/>
    </row>
    <row r="36" spans="2:27" ht="17.649999999999999" customHeight="1">
      <c r="B36" s="3" t="s">
        <v>40</v>
      </c>
      <c r="C36" s="366"/>
      <c r="D36" s="366"/>
      <c r="E36" s="4">
        <f t="shared" si="1"/>
        <v>1</v>
      </c>
      <c r="F36" s="28"/>
      <c r="G36" s="28"/>
      <c r="H36" s="303"/>
      <c r="I36" s="303"/>
      <c r="J36" s="303"/>
      <c r="K36" s="303"/>
      <c r="L36" s="6"/>
      <c r="M36" s="5"/>
      <c r="N36" s="303"/>
      <c r="O36" s="303"/>
      <c r="P36" s="303"/>
      <c r="Q36" s="303"/>
      <c r="R36" s="303"/>
      <c r="S36" s="304"/>
      <c r="T36" s="304"/>
      <c r="U36" s="304"/>
      <c r="V36" s="304"/>
      <c r="W36" s="304"/>
      <c r="X36" s="305"/>
    </row>
    <row r="37" spans="2:27" ht="17.649999999999999" customHeight="1">
      <c r="B37" s="3" t="s">
        <v>41</v>
      </c>
      <c r="C37" s="366"/>
      <c r="D37" s="366"/>
      <c r="E37" s="4">
        <f t="shared" si="1"/>
        <v>1</v>
      </c>
      <c r="F37" s="28"/>
      <c r="G37" s="28"/>
      <c r="H37" s="303"/>
      <c r="I37" s="303"/>
      <c r="J37" s="303"/>
      <c r="K37" s="303"/>
      <c r="L37" s="6"/>
      <c r="M37" s="5"/>
      <c r="N37" s="303"/>
      <c r="O37" s="303"/>
      <c r="P37" s="303"/>
      <c r="Q37" s="303"/>
      <c r="R37" s="303"/>
      <c r="S37" s="304"/>
      <c r="T37" s="304"/>
      <c r="U37" s="304"/>
      <c r="V37" s="304"/>
      <c r="W37" s="304"/>
      <c r="X37" s="305"/>
    </row>
    <row r="38" spans="2:27" ht="17.649999999999999" customHeight="1">
      <c r="B38" s="3" t="s">
        <v>42</v>
      </c>
      <c r="C38" s="367"/>
      <c r="D38" s="367"/>
      <c r="E38" s="4">
        <v>0</v>
      </c>
      <c r="F38" s="29"/>
      <c r="G38" s="29"/>
      <c r="H38" s="308"/>
      <c r="I38" s="308"/>
      <c r="J38" s="308"/>
      <c r="K38" s="308"/>
      <c r="L38" s="7"/>
      <c r="M38" s="8"/>
      <c r="N38" s="308"/>
      <c r="O38" s="308"/>
      <c r="P38" s="308"/>
      <c r="Q38" s="308"/>
      <c r="R38" s="308"/>
      <c r="S38" s="306"/>
      <c r="T38" s="306"/>
      <c r="U38" s="306"/>
      <c r="V38" s="306"/>
      <c r="W38" s="306"/>
      <c r="X38" s="307"/>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311" t="s">
        <v>50</v>
      </c>
      <c r="C40" s="312"/>
      <c r="D40" s="312"/>
      <c r="E40" s="312"/>
      <c r="F40" s="312"/>
      <c r="G40" s="312"/>
      <c r="H40" s="312"/>
      <c r="I40" s="312"/>
      <c r="J40" s="312"/>
      <c r="K40" s="312"/>
      <c r="L40" s="312"/>
      <c r="M40" s="312"/>
      <c r="N40" s="312"/>
      <c r="O40" s="312"/>
      <c r="P40" s="312"/>
      <c r="Q40" s="312"/>
      <c r="R40" s="312"/>
      <c r="S40" s="312"/>
      <c r="T40" s="312"/>
      <c r="U40" s="312"/>
      <c r="V40" s="312"/>
      <c r="W40" s="312"/>
      <c r="X40" s="313"/>
    </row>
    <row r="41" spans="2:27" ht="33" customHeight="1">
      <c r="B41" s="309" t="s">
        <v>274</v>
      </c>
      <c r="C41" s="309"/>
      <c r="D41" s="309"/>
      <c r="E41" s="309"/>
      <c r="F41" s="309"/>
      <c r="G41" s="309"/>
      <c r="H41" s="309"/>
      <c r="I41" s="309"/>
      <c r="J41" s="309"/>
      <c r="K41" s="309"/>
      <c r="L41" s="309"/>
      <c r="M41" s="309"/>
      <c r="N41" s="309"/>
      <c r="O41" s="309"/>
      <c r="P41" s="309"/>
      <c r="Q41" s="309"/>
      <c r="R41" s="309"/>
      <c r="S41" s="309"/>
      <c r="T41" s="309"/>
      <c r="U41" s="309"/>
      <c r="V41" s="309"/>
      <c r="W41" s="309"/>
      <c r="X41" s="309"/>
      <c r="Y41" s="54"/>
      <c r="Z41" s="55"/>
      <c r="AA41" s="55"/>
    </row>
    <row r="42" spans="2:27" ht="10.5" customHeight="1">
      <c r="B42" s="310"/>
      <c r="C42" s="299"/>
      <c r="D42" s="299"/>
      <c r="E42" s="299"/>
      <c r="F42" s="299"/>
      <c r="G42" s="299"/>
      <c r="H42" s="299"/>
      <c r="I42" s="299"/>
      <c r="J42" s="299"/>
      <c r="K42" s="299"/>
      <c r="L42" s="299"/>
      <c r="M42" s="299"/>
      <c r="N42" s="299"/>
      <c r="O42" s="299"/>
      <c r="P42" s="299"/>
      <c r="Q42" s="299"/>
      <c r="R42" s="299"/>
      <c r="S42" s="299"/>
      <c r="T42" s="299"/>
      <c r="U42" s="299"/>
      <c r="V42" s="299"/>
      <c r="W42" s="299"/>
      <c r="X42" s="302"/>
      <c r="Y42" s="56"/>
      <c r="Z42" s="57"/>
      <c r="AA42" s="58"/>
    </row>
    <row r="43" spans="2:27" ht="18" customHeight="1">
      <c r="B43" s="323" t="s">
        <v>43</v>
      </c>
      <c r="C43" s="324"/>
      <c r="D43" s="324"/>
      <c r="E43" s="324"/>
      <c r="F43" s="324"/>
      <c r="G43" s="324"/>
      <c r="H43" s="324"/>
      <c r="I43" s="324"/>
      <c r="J43" s="324"/>
      <c r="K43" s="324"/>
      <c r="L43" s="324"/>
      <c r="M43" s="324"/>
      <c r="N43" s="324"/>
      <c r="O43" s="324"/>
      <c r="P43" s="324"/>
      <c r="Q43" s="324"/>
      <c r="R43" s="324"/>
      <c r="S43" s="324"/>
      <c r="T43" s="324"/>
      <c r="U43" s="324"/>
      <c r="V43" s="324"/>
      <c r="W43" s="324"/>
      <c r="X43" s="325"/>
      <c r="Y43" s="56"/>
      <c r="Z43" s="57"/>
      <c r="AA43" s="58"/>
    </row>
    <row r="44" spans="2:27" ht="32.25" customHeight="1">
      <c r="B44" s="326"/>
      <c r="C44" s="327"/>
      <c r="D44" s="327"/>
      <c r="E44" s="327"/>
      <c r="F44" s="327"/>
      <c r="G44" s="327"/>
      <c r="H44" s="327"/>
      <c r="I44" s="327"/>
      <c r="J44" s="327"/>
      <c r="K44" s="327"/>
      <c r="L44" s="327"/>
      <c r="M44" s="327"/>
      <c r="N44" s="327"/>
      <c r="O44" s="327"/>
      <c r="P44" s="327"/>
      <c r="Q44" s="327"/>
      <c r="R44" s="327"/>
      <c r="S44" s="327"/>
      <c r="T44" s="327"/>
      <c r="U44" s="327"/>
      <c r="V44" s="327"/>
      <c r="W44" s="327"/>
      <c r="X44" s="328"/>
      <c r="Y44" s="56"/>
      <c r="Z44" s="57"/>
      <c r="AA44" s="58"/>
    </row>
    <row r="45" spans="2:27" ht="8.4499999999999993" customHeight="1">
      <c r="B45" s="30"/>
      <c r="C45" s="27"/>
      <c r="D45" s="27"/>
      <c r="E45" s="27"/>
      <c r="F45" s="27"/>
      <c r="G45" s="299"/>
      <c r="H45" s="299"/>
      <c r="I45" s="299"/>
      <c r="J45" s="299"/>
      <c r="K45" s="299"/>
      <c r="L45" s="299"/>
      <c r="M45" s="27"/>
      <c r="N45" s="27"/>
      <c r="O45" s="27"/>
      <c r="P45" s="27"/>
      <c r="Q45" s="27"/>
      <c r="R45" s="27"/>
      <c r="S45" s="27"/>
      <c r="T45" s="27"/>
      <c r="U45" s="27"/>
      <c r="V45" s="27"/>
      <c r="W45" s="27"/>
      <c r="X45" s="31"/>
      <c r="Y45" s="56"/>
      <c r="Z45" s="57"/>
      <c r="AA45" s="58"/>
    </row>
    <row r="46" spans="2:27" ht="12.75">
      <c r="B46" s="314" t="s">
        <v>44</v>
      </c>
      <c r="C46" s="315"/>
      <c r="D46" s="315"/>
      <c r="E46" s="315"/>
      <c r="F46" s="315"/>
      <c r="G46" s="315"/>
      <c r="H46" s="315"/>
      <c r="I46" s="28"/>
      <c r="J46" s="13" t="s">
        <v>45</v>
      </c>
      <c r="K46" s="28"/>
      <c r="L46" s="316" t="s">
        <v>278</v>
      </c>
      <c r="M46" s="317"/>
      <c r="N46" s="28"/>
      <c r="O46" s="5" t="s">
        <v>46</v>
      </c>
      <c r="P46" s="28"/>
      <c r="Q46" s="259"/>
      <c r="R46" s="260"/>
      <c r="S46" s="28"/>
      <c r="T46" s="28"/>
      <c r="U46" s="28"/>
      <c r="V46" s="28"/>
      <c r="W46" s="28"/>
      <c r="X46" s="33"/>
      <c r="Y46" s="56"/>
      <c r="Z46" s="57"/>
      <c r="AA46" s="58"/>
    </row>
    <row r="47" spans="2:27" ht="8.4499999999999993" customHeight="1">
      <c r="B47" s="34"/>
      <c r="C47" s="28"/>
      <c r="D47" s="28"/>
      <c r="E47" s="28"/>
      <c r="F47" s="28"/>
      <c r="G47" s="28"/>
      <c r="H47" s="28"/>
      <c r="I47" s="318"/>
      <c r="J47" s="318"/>
      <c r="K47" s="318"/>
      <c r="L47" s="318"/>
      <c r="M47" s="318"/>
      <c r="N47" s="318"/>
      <c r="O47" s="318"/>
      <c r="P47" s="318"/>
      <c r="Q47" s="318"/>
      <c r="R47" s="318"/>
      <c r="S47" s="318"/>
      <c r="T47" s="318"/>
      <c r="U47" s="318"/>
      <c r="V47" s="318"/>
      <c r="W47" s="318"/>
      <c r="X47" s="319"/>
      <c r="Y47" s="56"/>
      <c r="Z47" s="57"/>
      <c r="AA47" s="58"/>
    </row>
    <row r="48" spans="2:27" ht="35.25" customHeight="1">
      <c r="B48" s="320" t="s">
        <v>57</v>
      </c>
      <c r="C48" s="321"/>
      <c r="D48" s="321"/>
      <c r="E48" s="321"/>
      <c r="F48" s="321"/>
      <c r="G48" s="321"/>
      <c r="H48" s="321"/>
      <c r="I48" s="321"/>
      <c r="J48" s="321"/>
      <c r="K48" s="321"/>
      <c r="L48" s="321"/>
      <c r="M48" s="321"/>
      <c r="N48" s="321"/>
      <c r="O48" s="321"/>
      <c r="P48" s="321"/>
      <c r="Q48" s="321"/>
      <c r="R48" s="321"/>
      <c r="S48" s="321"/>
      <c r="T48" s="321"/>
      <c r="U48" s="321"/>
      <c r="V48" s="321"/>
      <c r="W48" s="321"/>
      <c r="X48" s="322"/>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303"/>
      <c r="H50" s="303"/>
      <c r="I50" s="303"/>
      <c r="J50" s="303"/>
      <c r="K50" s="303"/>
      <c r="L50" s="303"/>
      <c r="M50" s="303"/>
      <c r="N50" s="303"/>
      <c r="O50" s="303"/>
      <c r="P50" s="303"/>
      <c r="Q50" s="303"/>
      <c r="R50" s="303"/>
      <c r="S50" s="303"/>
      <c r="T50" s="303"/>
      <c r="U50" s="303"/>
      <c r="V50" s="303"/>
      <c r="W50" s="303"/>
      <c r="X50" s="303"/>
      <c r="Y50" s="56"/>
      <c r="Z50" s="57"/>
      <c r="AA50" s="58"/>
    </row>
  </sheetData>
  <sheetProtection selectLockedCells="1" selectUnlockedCells="1"/>
  <mergeCells count="168">
    <mergeCell ref="AP7:AP10"/>
    <mergeCell ref="AP11:AP14"/>
    <mergeCell ref="AP15:AP18"/>
    <mergeCell ref="AP19:AP22"/>
    <mergeCell ref="AI7:AK10"/>
    <mergeCell ref="AL7:AO10"/>
    <mergeCell ref="AI11:AK14"/>
    <mergeCell ref="AL11:AO14"/>
    <mergeCell ref="AI15:AK18"/>
    <mergeCell ref="AL15:AO18"/>
    <mergeCell ref="AI19:AK22"/>
    <mergeCell ref="AL19:AO22"/>
    <mergeCell ref="B46:H46"/>
    <mergeCell ref="L46:M46"/>
    <mergeCell ref="Q46:R46"/>
    <mergeCell ref="I47:X47"/>
    <mergeCell ref="B48:X48"/>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H36:I36"/>
    <mergeCell ref="J36:K36"/>
    <mergeCell ref="N36:O36"/>
    <mergeCell ref="P36:R36"/>
    <mergeCell ref="H37:I37"/>
    <mergeCell ref="J37:K37"/>
    <mergeCell ref="N37:O37"/>
    <mergeCell ref="P37:R37"/>
    <mergeCell ref="D27:D38"/>
    <mergeCell ref="C27:C38"/>
    <mergeCell ref="H34:I34"/>
    <mergeCell ref="J34:K34"/>
    <mergeCell ref="N34:O34"/>
    <mergeCell ref="P34:R34"/>
    <mergeCell ref="H35:I35"/>
    <mergeCell ref="J35:K35"/>
    <mergeCell ref="N35:O35"/>
    <mergeCell ref="P35:R35"/>
    <mergeCell ref="H32:I32"/>
    <mergeCell ref="J32:K32"/>
    <mergeCell ref="N32:O32"/>
    <mergeCell ref="P32:R32"/>
    <mergeCell ref="H33:I33"/>
    <mergeCell ref="J33:K33"/>
    <mergeCell ref="N33:O33"/>
    <mergeCell ref="P33:R33"/>
    <mergeCell ref="B25:X25"/>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B24:C24"/>
    <mergeCell ref="B23:C23"/>
    <mergeCell ref="D24:X24"/>
    <mergeCell ref="D23:X23"/>
    <mergeCell ref="B20:L20"/>
    <mergeCell ref="M20:X20"/>
    <mergeCell ref="AD20:AH20"/>
    <mergeCell ref="AD18:AH18"/>
    <mergeCell ref="B19:L19"/>
    <mergeCell ref="M19:X19"/>
    <mergeCell ref="AB19:AC22"/>
    <mergeCell ref="AD19:AH19"/>
    <mergeCell ref="C18:D18"/>
    <mergeCell ref="E18:F18"/>
    <mergeCell ref="B21:X21"/>
    <mergeCell ref="AD21:AH21"/>
    <mergeCell ref="B22:C22"/>
    <mergeCell ref="G22:I22"/>
    <mergeCell ref="K22:M22"/>
    <mergeCell ref="O22:P22"/>
    <mergeCell ref="Q22:S22"/>
    <mergeCell ref="G18:L18"/>
    <mergeCell ref="M18:Q18"/>
    <mergeCell ref="R18:U18"/>
    <mergeCell ref="V18:X18"/>
    <mergeCell ref="T22:U22"/>
    <mergeCell ref="V22:W22"/>
    <mergeCell ref="AD22:AH22"/>
    <mergeCell ref="B15:X15"/>
    <mergeCell ref="AB15:AC18"/>
    <mergeCell ref="AD15:AH15"/>
    <mergeCell ref="B16:B17"/>
    <mergeCell ref="C16:D17"/>
    <mergeCell ref="M17:Q17"/>
    <mergeCell ref="R17:U17"/>
    <mergeCell ref="V17:X17"/>
    <mergeCell ref="AD17:AH17"/>
    <mergeCell ref="E16:F17"/>
    <mergeCell ref="G16:L17"/>
    <mergeCell ref="M16:X16"/>
    <mergeCell ref="AD16:AH16"/>
    <mergeCell ref="B11:X11"/>
    <mergeCell ref="AB11:AC14"/>
    <mergeCell ref="AD11:AH11"/>
    <mergeCell ref="B12:F13"/>
    <mergeCell ref="G12:J13"/>
    <mergeCell ref="K12:N13"/>
    <mergeCell ref="O12:X12"/>
    <mergeCell ref="AD12:AH12"/>
    <mergeCell ref="O13:R13"/>
    <mergeCell ref="S13:U13"/>
    <mergeCell ref="V13:X13"/>
    <mergeCell ref="AD13:AH13"/>
    <mergeCell ref="B14:F14"/>
    <mergeCell ref="G14:J14"/>
    <mergeCell ref="K14:N14"/>
    <mergeCell ref="O14:R14"/>
    <mergeCell ref="S14:U14"/>
    <mergeCell ref="V14:X14"/>
    <mergeCell ref="AD14:AH14"/>
    <mergeCell ref="AD8:AH8"/>
    <mergeCell ref="B9:X9"/>
    <mergeCell ref="AD9:AH9"/>
    <mergeCell ref="B7:F8"/>
    <mergeCell ref="G7:X8"/>
    <mergeCell ref="AB7:AC10"/>
    <mergeCell ref="AD7:AH7"/>
    <mergeCell ref="B10:X10"/>
    <mergeCell ref="AD10:AH10"/>
    <mergeCell ref="W5:X5"/>
    <mergeCell ref="AB5:AC6"/>
    <mergeCell ref="AD5:AH6"/>
    <mergeCell ref="AI5:AK6"/>
    <mergeCell ref="AL5:AO6"/>
    <mergeCell ref="B6:X6"/>
    <mergeCell ref="B1:T1"/>
    <mergeCell ref="U1:X4"/>
    <mergeCell ref="B2:T4"/>
    <mergeCell ref="C5:D5"/>
    <mergeCell ref="E5:G5"/>
    <mergeCell ref="H5:J5"/>
    <mergeCell ref="K5:N5"/>
    <mergeCell ref="O5:R5"/>
    <mergeCell ref="S5:V5"/>
    <mergeCell ref="AB3:AP4"/>
    <mergeCell ref="AP5:AP6"/>
    <mergeCell ref="AB1:AR1"/>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Hoja1!$A$3:$A$24</xm:f>
          </x14:formula1>
          <xm:sqref>G7:X8</xm:sqref>
        </x14:dataValidation>
        <x14:dataValidation type="list" allowBlank="1" showInputMessage="1" showErrorMessage="1">
          <x14:formula1>
            <xm:f>Hoja1!$F$3:$F$8</xm:f>
          </x14:formula1>
          <xm:sqref>C18:D18</xm:sqref>
        </x14:dataValidation>
        <x14:dataValidation type="list" allowBlank="1" showInputMessage="1" showErrorMessage="1">
          <x14:formula1>
            <xm:f>Hoja1!$D$3:$D$13</xm:f>
          </x14:formula1>
          <xm:sqref>G14:J14</xm:sqref>
        </x14:dataValidation>
      </x14:dataValidations>
    </ext>
  </extLst>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40">
    <tabColor theme="7"/>
    <pageSetUpPr fitToPage="1"/>
  </sheetPr>
  <dimension ref="B1:AR50"/>
  <sheetViews>
    <sheetView zoomScale="80" zoomScaleNormal="80" zoomScaleSheetLayoutView="100" workbookViewId="0">
      <selection activeCell="H5" sqref="H5:J5"/>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34" width="4.625" style="46"/>
    <col min="35" max="37" width="5.875" style="46" customWidth="1"/>
    <col min="38" max="43" width="4.625" style="46"/>
    <col min="44" max="44" width="8.5" style="23" customWidth="1"/>
    <col min="45" max="16384" width="4.625" style="23"/>
  </cols>
  <sheetData>
    <row r="1" spans="2:44" ht="20.25" customHeight="1">
      <c r="B1" s="344" t="s">
        <v>72</v>
      </c>
      <c r="C1" s="345"/>
      <c r="D1" s="345"/>
      <c r="E1" s="345"/>
      <c r="F1" s="345"/>
      <c r="G1" s="345"/>
      <c r="H1" s="345"/>
      <c r="I1" s="345"/>
      <c r="J1" s="345"/>
      <c r="K1" s="345"/>
      <c r="L1" s="345"/>
      <c r="M1" s="345"/>
      <c r="N1" s="345"/>
      <c r="O1" s="345"/>
      <c r="P1" s="345"/>
      <c r="Q1" s="345"/>
      <c r="R1" s="345"/>
      <c r="S1" s="345"/>
      <c r="T1" s="346"/>
      <c r="U1" s="356"/>
      <c r="V1" s="357"/>
      <c r="W1" s="357"/>
      <c r="X1" s="358"/>
      <c r="AB1" s="383" t="s">
        <v>374</v>
      </c>
      <c r="AC1" s="383"/>
      <c r="AD1" s="383"/>
      <c r="AE1" s="383"/>
      <c r="AF1" s="383"/>
      <c r="AG1" s="383"/>
      <c r="AH1" s="383"/>
      <c r="AI1" s="383"/>
      <c r="AJ1" s="383"/>
      <c r="AK1" s="383"/>
      <c r="AL1" s="383"/>
      <c r="AM1" s="383"/>
      <c r="AN1" s="383"/>
      <c r="AO1" s="383"/>
      <c r="AP1" s="383"/>
      <c r="AQ1" s="383"/>
      <c r="AR1" s="383"/>
    </row>
    <row r="2" spans="2:44" ht="13.5" customHeight="1">
      <c r="B2" s="347" t="s">
        <v>75</v>
      </c>
      <c r="C2" s="348"/>
      <c r="D2" s="348"/>
      <c r="E2" s="348"/>
      <c r="F2" s="348"/>
      <c r="G2" s="348"/>
      <c r="H2" s="348"/>
      <c r="I2" s="348"/>
      <c r="J2" s="348"/>
      <c r="K2" s="348"/>
      <c r="L2" s="348"/>
      <c r="M2" s="348"/>
      <c r="N2" s="348"/>
      <c r="O2" s="348"/>
      <c r="P2" s="348"/>
      <c r="Q2" s="348"/>
      <c r="R2" s="348"/>
      <c r="S2" s="348"/>
      <c r="T2" s="349"/>
      <c r="U2" s="359"/>
      <c r="V2" s="360"/>
      <c r="W2" s="360"/>
      <c r="X2" s="361"/>
    </row>
    <row r="3" spans="2:44" ht="13.5" customHeight="1">
      <c r="B3" s="350"/>
      <c r="C3" s="351"/>
      <c r="D3" s="351"/>
      <c r="E3" s="351"/>
      <c r="F3" s="351"/>
      <c r="G3" s="351"/>
      <c r="H3" s="351"/>
      <c r="I3" s="351"/>
      <c r="J3" s="351"/>
      <c r="K3" s="351"/>
      <c r="L3" s="351"/>
      <c r="M3" s="351"/>
      <c r="N3" s="351"/>
      <c r="O3" s="351"/>
      <c r="P3" s="351"/>
      <c r="Q3" s="351"/>
      <c r="R3" s="351"/>
      <c r="S3" s="351"/>
      <c r="T3" s="352"/>
      <c r="U3" s="359"/>
      <c r="V3" s="360"/>
      <c r="W3" s="360"/>
      <c r="X3" s="361"/>
      <c r="AB3" s="372" t="s">
        <v>194</v>
      </c>
      <c r="AC3" s="372"/>
      <c r="AD3" s="372"/>
      <c r="AE3" s="372"/>
      <c r="AF3" s="372"/>
      <c r="AG3" s="372"/>
      <c r="AH3" s="372"/>
      <c r="AI3" s="372"/>
      <c r="AJ3" s="372"/>
      <c r="AK3" s="372"/>
      <c r="AL3" s="372"/>
      <c r="AM3" s="372"/>
      <c r="AN3" s="372"/>
      <c r="AO3" s="372"/>
      <c r="AP3" s="372"/>
      <c r="AQ3" s="372"/>
      <c r="AR3" s="372"/>
    </row>
    <row r="4" spans="2:44" ht="13.5" customHeight="1">
      <c r="B4" s="353"/>
      <c r="C4" s="354"/>
      <c r="D4" s="354"/>
      <c r="E4" s="354"/>
      <c r="F4" s="354"/>
      <c r="G4" s="354"/>
      <c r="H4" s="354"/>
      <c r="I4" s="354"/>
      <c r="J4" s="354"/>
      <c r="K4" s="354"/>
      <c r="L4" s="354"/>
      <c r="M4" s="354"/>
      <c r="N4" s="354"/>
      <c r="O4" s="354"/>
      <c r="P4" s="354"/>
      <c r="Q4" s="354"/>
      <c r="R4" s="354"/>
      <c r="S4" s="354"/>
      <c r="T4" s="355"/>
      <c r="U4" s="362"/>
      <c r="V4" s="363"/>
      <c r="W4" s="363"/>
      <c r="X4" s="364"/>
      <c r="AB4" s="372"/>
      <c r="AC4" s="372"/>
      <c r="AD4" s="372"/>
      <c r="AE4" s="372"/>
      <c r="AF4" s="372"/>
      <c r="AG4" s="372"/>
      <c r="AH4" s="372"/>
      <c r="AI4" s="372"/>
      <c r="AJ4" s="372"/>
      <c r="AK4" s="372"/>
      <c r="AL4" s="372"/>
      <c r="AM4" s="372"/>
      <c r="AN4" s="372"/>
      <c r="AO4" s="372"/>
      <c r="AP4" s="372"/>
      <c r="AQ4" s="372"/>
      <c r="AR4" s="372"/>
    </row>
    <row r="5" spans="2:44" s="41" customFormat="1" ht="14.25" customHeight="1">
      <c r="B5" s="42" t="s">
        <v>0</v>
      </c>
      <c r="C5" s="336" t="s">
        <v>126</v>
      </c>
      <c r="D5" s="336"/>
      <c r="E5" s="337" t="s">
        <v>1</v>
      </c>
      <c r="F5" s="337"/>
      <c r="G5" s="337"/>
      <c r="H5" s="338" t="s">
        <v>441</v>
      </c>
      <c r="I5" s="338"/>
      <c r="J5" s="338"/>
      <c r="K5" s="337" t="s">
        <v>2</v>
      </c>
      <c r="L5" s="337"/>
      <c r="M5" s="337"/>
      <c r="N5" s="337"/>
      <c r="O5" s="783">
        <v>44764</v>
      </c>
      <c r="P5" s="336"/>
      <c r="Q5" s="336"/>
      <c r="R5" s="336"/>
      <c r="S5" s="339" t="s">
        <v>3</v>
      </c>
      <c r="T5" s="340"/>
      <c r="U5" s="340"/>
      <c r="V5" s="341"/>
      <c r="W5" s="342" t="s">
        <v>120</v>
      </c>
      <c r="X5" s="343"/>
      <c r="Y5" s="47"/>
      <c r="Z5" s="48"/>
      <c r="AA5" s="48"/>
      <c r="AB5" s="380" t="s">
        <v>143</v>
      </c>
      <c r="AC5" s="380"/>
      <c r="AD5" s="380" t="s">
        <v>144</v>
      </c>
      <c r="AE5" s="380"/>
      <c r="AF5" s="380"/>
      <c r="AG5" s="380"/>
      <c r="AH5" s="380"/>
      <c r="AI5" s="380" t="s">
        <v>145</v>
      </c>
      <c r="AJ5" s="380"/>
      <c r="AK5" s="380"/>
      <c r="AL5" s="380" t="s">
        <v>146</v>
      </c>
      <c r="AM5" s="380"/>
      <c r="AN5" s="380"/>
      <c r="AO5" s="380"/>
      <c r="AP5" s="372" t="s">
        <v>149</v>
      </c>
      <c r="AQ5" s="372"/>
      <c r="AR5" s="373" t="s">
        <v>150</v>
      </c>
    </row>
    <row r="6" spans="2:44" ht="9" customHeight="1">
      <c r="B6" s="275"/>
      <c r="C6" s="275"/>
      <c r="D6" s="275"/>
      <c r="E6" s="275"/>
      <c r="F6" s="275"/>
      <c r="G6" s="275"/>
      <c r="H6" s="275"/>
      <c r="I6" s="275"/>
      <c r="J6" s="275"/>
      <c r="K6" s="275"/>
      <c r="L6" s="275"/>
      <c r="M6" s="275"/>
      <c r="N6" s="275"/>
      <c r="O6" s="275"/>
      <c r="P6" s="275"/>
      <c r="Q6" s="275"/>
      <c r="R6" s="275"/>
      <c r="S6" s="275"/>
      <c r="T6" s="275"/>
      <c r="U6" s="275"/>
      <c r="V6" s="275"/>
      <c r="W6" s="275"/>
      <c r="X6" s="275"/>
      <c r="AB6" s="380"/>
      <c r="AC6" s="380"/>
      <c r="AD6" s="380"/>
      <c r="AE6" s="380"/>
      <c r="AF6" s="380"/>
      <c r="AG6" s="380"/>
      <c r="AH6" s="380"/>
      <c r="AI6" s="380"/>
      <c r="AJ6" s="380"/>
      <c r="AK6" s="380"/>
      <c r="AL6" s="380"/>
      <c r="AM6" s="380"/>
      <c r="AN6" s="380"/>
      <c r="AO6" s="380"/>
      <c r="AP6" s="372"/>
      <c r="AQ6" s="372"/>
      <c r="AR6" s="373"/>
    </row>
    <row r="7" spans="2:44" ht="14.25" customHeight="1">
      <c r="B7" s="287" t="s">
        <v>76</v>
      </c>
      <c r="C7" s="288"/>
      <c r="D7" s="288"/>
      <c r="E7" s="288"/>
      <c r="F7" s="289"/>
      <c r="G7" s="293" t="s">
        <v>89</v>
      </c>
      <c r="H7" s="294"/>
      <c r="I7" s="294"/>
      <c r="J7" s="294"/>
      <c r="K7" s="294"/>
      <c r="L7" s="294"/>
      <c r="M7" s="294"/>
      <c r="N7" s="294"/>
      <c r="O7" s="294"/>
      <c r="P7" s="294"/>
      <c r="Q7" s="294"/>
      <c r="R7" s="294"/>
      <c r="S7" s="294"/>
      <c r="T7" s="294"/>
      <c r="U7" s="294"/>
      <c r="V7" s="294"/>
      <c r="W7" s="294"/>
      <c r="X7" s="295"/>
      <c r="AB7" s="375">
        <v>2019</v>
      </c>
      <c r="AC7" s="375"/>
      <c r="AD7" s="376" t="s">
        <v>127</v>
      </c>
      <c r="AE7" s="376"/>
      <c r="AF7" s="376"/>
      <c r="AG7" s="376"/>
      <c r="AH7" s="376"/>
      <c r="AI7" s="596">
        <v>119000000</v>
      </c>
      <c r="AJ7" s="596"/>
      <c r="AK7" s="596"/>
      <c r="AL7" s="596">
        <v>29173862</v>
      </c>
      <c r="AM7" s="596"/>
      <c r="AN7" s="596"/>
      <c r="AO7" s="596"/>
      <c r="AP7" s="379">
        <f t="shared" ref="AP7:AP10" si="0">AL7/AI7</f>
        <v>0.24515850420168067</v>
      </c>
      <c r="AQ7" s="379"/>
      <c r="AR7" s="384">
        <f>SUM(AP7:AQ10)/4</f>
        <v>0.43772878151260503</v>
      </c>
    </row>
    <row r="8" spans="2:44" ht="14.25" customHeight="1">
      <c r="B8" s="290"/>
      <c r="C8" s="291"/>
      <c r="D8" s="291"/>
      <c r="E8" s="291"/>
      <c r="F8" s="292"/>
      <c r="G8" s="296"/>
      <c r="H8" s="297"/>
      <c r="I8" s="297"/>
      <c r="J8" s="297"/>
      <c r="K8" s="297"/>
      <c r="L8" s="297"/>
      <c r="M8" s="297"/>
      <c r="N8" s="297"/>
      <c r="O8" s="297"/>
      <c r="P8" s="297"/>
      <c r="Q8" s="297"/>
      <c r="R8" s="297"/>
      <c r="S8" s="297"/>
      <c r="T8" s="297"/>
      <c r="U8" s="297"/>
      <c r="V8" s="297"/>
      <c r="W8" s="297"/>
      <c r="X8" s="298"/>
      <c r="AB8" s="375"/>
      <c r="AC8" s="375"/>
      <c r="AD8" s="376" t="s">
        <v>128</v>
      </c>
      <c r="AE8" s="376"/>
      <c r="AF8" s="376"/>
      <c r="AG8" s="376"/>
      <c r="AH8" s="376"/>
      <c r="AI8" s="596">
        <v>119000000</v>
      </c>
      <c r="AJ8" s="596"/>
      <c r="AK8" s="596"/>
      <c r="AL8" s="596">
        <f>16008030+AL7</f>
        <v>45181892</v>
      </c>
      <c r="AM8" s="596"/>
      <c r="AN8" s="596"/>
      <c r="AO8" s="596"/>
      <c r="AP8" s="379">
        <f t="shared" si="0"/>
        <v>0.37967976470588233</v>
      </c>
      <c r="AQ8" s="379"/>
      <c r="AR8" s="384"/>
    </row>
    <row r="9" spans="2:44" ht="19.149999999999999" customHeight="1">
      <c r="B9" s="281" t="s">
        <v>49</v>
      </c>
      <c r="C9" s="282"/>
      <c r="D9" s="282"/>
      <c r="E9" s="282"/>
      <c r="F9" s="282"/>
      <c r="G9" s="282"/>
      <c r="H9" s="282"/>
      <c r="I9" s="282"/>
      <c r="J9" s="282"/>
      <c r="K9" s="282"/>
      <c r="L9" s="282"/>
      <c r="M9" s="282"/>
      <c r="N9" s="282"/>
      <c r="O9" s="282"/>
      <c r="P9" s="282"/>
      <c r="Q9" s="282"/>
      <c r="R9" s="282"/>
      <c r="S9" s="282"/>
      <c r="T9" s="282"/>
      <c r="U9" s="282"/>
      <c r="V9" s="282"/>
      <c r="W9" s="282"/>
      <c r="X9" s="283"/>
      <c r="AB9" s="375"/>
      <c r="AC9" s="375"/>
      <c r="AD9" s="376" t="s">
        <v>129</v>
      </c>
      <c r="AE9" s="376"/>
      <c r="AF9" s="376"/>
      <c r="AG9" s="376"/>
      <c r="AH9" s="376"/>
      <c r="AI9" s="596">
        <v>119000000</v>
      </c>
      <c r="AJ9" s="596"/>
      <c r="AK9" s="596"/>
      <c r="AL9" s="596">
        <f>12783657+AL8</f>
        <v>57965549</v>
      </c>
      <c r="AM9" s="596"/>
      <c r="AN9" s="596"/>
      <c r="AO9" s="596"/>
      <c r="AP9" s="379">
        <f t="shared" si="0"/>
        <v>0.4871054537815126</v>
      </c>
      <c r="AQ9" s="379"/>
      <c r="AR9" s="384"/>
    </row>
    <row r="10" spans="2:44" ht="15" customHeight="1">
      <c r="B10" s="268" t="s">
        <v>4</v>
      </c>
      <c r="C10" s="269"/>
      <c r="D10" s="269"/>
      <c r="E10" s="269"/>
      <c r="F10" s="269"/>
      <c r="G10" s="269"/>
      <c r="H10" s="269"/>
      <c r="I10" s="269"/>
      <c r="J10" s="269"/>
      <c r="K10" s="269"/>
      <c r="L10" s="269"/>
      <c r="M10" s="269"/>
      <c r="N10" s="269"/>
      <c r="O10" s="269"/>
      <c r="P10" s="269"/>
      <c r="Q10" s="269"/>
      <c r="R10" s="269"/>
      <c r="S10" s="269"/>
      <c r="T10" s="269"/>
      <c r="U10" s="269"/>
      <c r="V10" s="269"/>
      <c r="W10" s="269"/>
      <c r="X10" s="269"/>
      <c r="AB10" s="375"/>
      <c r="AC10" s="375"/>
      <c r="AD10" s="376" t="s">
        <v>130</v>
      </c>
      <c r="AE10" s="376"/>
      <c r="AF10" s="376"/>
      <c r="AG10" s="376"/>
      <c r="AH10" s="376"/>
      <c r="AI10" s="596">
        <v>119000000</v>
      </c>
      <c r="AJ10" s="596"/>
      <c r="AK10" s="596"/>
      <c r="AL10" s="596">
        <f>18072048+AL9</f>
        <v>76037597</v>
      </c>
      <c r="AM10" s="596"/>
      <c r="AN10" s="596"/>
      <c r="AO10" s="596"/>
      <c r="AP10" s="379">
        <f t="shared" si="0"/>
        <v>0.6389714033613445</v>
      </c>
      <c r="AQ10" s="379"/>
      <c r="AR10" s="384"/>
    </row>
    <row r="11" spans="2:44" ht="38.25" customHeight="1">
      <c r="B11" s="280" t="s">
        <v>177</v>
      </c>
      <c r="C11" s="280"/>
      <c r="D11" s="280"/>
      <c r="E11" s="280"/>
      <c r="F11" s="280"/>
      <c r="G11" s="280"/>
      <c r="H11" s="280"/>
      <c r="I11" s="280"/>
      <c r="J11" s="280"/>
      <c r="K11" s="280"/>
      <c r="L11" s="280"/>
      <c r="M11" s="280"/>
      <c r="N11" s="280"/>
      <c r="O11" s="280"/>
      <c r="P11" s="280"/>
      <c r="Q11" s="280"/>
      <c r="R11" s="280"/>
      <c r="S11" s="280"/>
      <c r="T11" s="280"/>
      <c r="U11" s="280"/>
      <c r="V11" s="280"/>
      <c r="W11" s="280"/>
      <c r="X11" s="280"/>
      <c r="AB11" s="374">
        <v>2020</v>
      </c>
      <c r="AC11" s="374"/>
      <c r="AD11" s="377" t="s">
        <v>131</v>
      </c>
      <c r="AE11" s="377"/>
      <c r="AF11" s="377"/>
      <c r="AG11" s="377"/>
      <c r="AH11" s="377"/>
      <c r="AI11" s="600">
        <v>47440000</v>
      </c>
      <c r="AJ11" s="600"/>
      <c r="AK11" s="600"/>
      <c r="AL11" s="600">
        <v>17211872</v>
      </c>
      <c r="AM11" s="600"/>
      <c r="AN11" s="600"/>
      <c r="AO11" s="600"/>
      <c r="AP11" s="382">
        <f>AL11/AI11</f>
        <v>0.36281349072512648</v>
      </c>
      <c r="AQ11" s="382"/>
      <c r="AR11" s="385">
        <f>SUM(AP11:AQ14)/4</f>
        <v>0.61588124329045646</v>
      </c>
    </row>
    <row r="12" spans="2:44" ht="12.75">
      <c r="B12" s="262" t="s">
        <v>56</v>
      </c>
      <c r="C12" s="263"/>
      <c r="D12" s="263"/>
      <c r="E12" s="263"/>
      <c r="F12" s="264"/>
      <c r="G12" s="262" t="s">
        <v>48</v>
      </c>
      <c r="H12" s="263"/>
      <c r="I12" s="263"/>
      <c r="J12" s="264"/>
      <c r="K12" s="262" t="s">
        <v>5</v>
      </c>
      <c r="L12" s="263"/>
      <c r="M12" s="263"/>
      <c r="N12" s="264"/>
      <c r="O12" s="268" t="s">
        <v>6</v>
      </c>
      <c r="P12" s="269"/>
      <c r="Q12" s="269"/>
      <c r="R12" s="269"/>
      <c r="S12" s="269"/>
      <c r="T12" s="269"/>
      <c r="U12" s="269"/>
      <c r="V12" s="269"/>
      <c r="W12" s="269"/>
      <c r="X12" s="270"/>
      <c r="Y12" s="49"/>
      <c r="Z12" s="50"/>
      <c r="AA12" s="50"/>
      <c r="AB12" s="374"/>
      <c r="AC12" s="374"/>
      <c r="AD12" s="377" t="s">
        <v>132</v>
      </c>
      <c r="AE12" s="377"/>
      <c r="AF12" s="377"/>
      <c r="AG12" s="377"/>
      <c r="AH12" s="377"/>
      <c r="AI12" s="600">
        <v>47440000</v>
      </c>
      <c r="AJ12" s="600"/>
      <c r="AK12" s="600"/>
      <c r="AL12" s="600">
        <f>18499267+AL11</f>
        <v>35711139</v>
      </c>
      <c r="AM12" s="600"/>
      <c r="AN12" s="600"/>
      <c r="AO12" s="600"/>
      <c r="AP12" s="382">
        <f t="shared" ref="AP12:AP22" si="1">AL12/AI12</f>
        <v>0.75276431281618883</v>
      </c>
      <c r="AQ12" s="382"/>
      <c r="AR12" s="385"/>
    </row>
    <row r="13" spans="2:44" ht="25.5" customHeight="1">
      <c r="B13" s="265"/>
      <c r="C13" s="266"/>
      <c r="D13" s="266"/>
      <c r="E13" s="266"/>
      <c r="F13" s="267"/>
      <c r="G13" s="265"/>
      <c r="H13" s="266"/>
      <c r="I13" s="266"/>
      <c r="J13" s="267"/>
      <c r="K13" s="265"/>
      <c r="L13" s="266"/>
      <c r="M13" s="266"/>
      <c r="N13" s="267"/>
      <c r="O13" s="268" t="s">
        <v>55</v>
      </c>
      <c r="P13" s="269"/>
      <c r="Q13" s="269"/>
      <c r="R13" s="270"/>
      <c r="S13" s="268" t="s">
        <v>54</v>
      </c>
      <c r="T13" s="269"/>
      <c r="U13" s="270"/>
      <c r="V13" s="268" t="s">
        <v>53</v>
      </c>
      <c r="W13" s="269"/>
      <c r="X13" s="270"/>
      <c r="Y13" s="49"/>
      <c r="Z13" s="50"/>
      <c r="AA13" s="50"/>
      <c r="AB13" s="374"/>
      <c r="AC13" s="374"/>
      <c r="AD13" s="377" t="s">
        <v>133</v>
      </c>
      <c r="AE13" s="377"/>
      <c r="AF13" s="377"/>
      <c r="AG13" s="377"/>
      <c r="AH13" s="377"/>
      <c r="AI13" s="600">
        <v>97440000</v>
      </c>
      <c r="AJ13" s="600"/>
      <c r="AK13" s="600"/>
      <c r="AL13" s="600">
        <f>+AL12+18443061</f>
        <v>54154200</v>
      </c>
      <c r="AM13" s="600"/>
      <c r="AN13" s="600"/>
      <c r="AO13" s="600"/>
      <c r="AP13" s="382">
        <f t="shared" si="1"/>
        <v>0.55576970443349749</v>
      </c>
      <c r="AQ13" s="382"/>
      <c r="AR13" s="385"/>
    </row>
    <row r="14" spans="2:44" ht="29.25" customHeight="1">
      <c r="B14" s="276" t="s">
        <v>331</v>
      </c>
      <c r="C14" s="276"/>
      <c r="D14" s="276"/>
      <c r="E14" s="276"/>
      <c r="F14" s="276"/>
      <c r="G14" s="261" t="s">
        <v>100</v>
      </c>
      <c r="H14" s="261"/>
      <c r="I14" s="261"/>
      <c r="J14" s="261"/>
      <c r="K14" s="261">
        <v>1</v>
      </c>
      <c r="L14" s="261"/>
      <c r="M14" s="261"/>
      <c r="N14" s="261"/>
      <c r="O14" s="277">
        <v>1</v>
      </c>
      <c r="P14" s="278"/>
      <c r="Q14" s="278"/>
      <c r="R14" s="279"/>
      <c r="S14" s="329">
        <v>44561</v>
      </c>
      <c r="T14" s="330"/>
      <c r="U14" s="331"/>
      <c r="V14" s="332">
        <v>2021</v>
      </c>
      <c r="W14" s="332"/>
      <c r="X14" s="332"/>
      <c r="AB14" s="374"/>
      <c r="AC14" s="374"/>
      <c r="AD14" s="377" t="s">
        <v>134</v>
      </c>
      <c r="AE14" s="377"/>
      <c r="AF14" s="377"/>
      <c r="AG14" s="377"/>
      <c r="AH14" s="377"/>
      <c r="AI14" s="600">
        <v>97440001</v>
      </c>
      <c r="AJ14" s="600"/>
      <c r="AK14" s="600"/>
      <c r="AL14" s="600">
        <f>23035573+AL13</f>
        <v>77189773</v>
      </c>
      <c r="AM14" s="600"/>
      <c r="AN14" s="600"/>
      <c r="AO14" s="600"/>
      <c r="AP14" s="382">
        <f t="shared" si="1"/>
        <v>0.79217746518701293</v>
      </c>
      <c r="AQ14" s="382"/>
      <c r="AR14" s="385"/>
    </row>
    <row r="15" spans="2:44" ht="18" customHeight="1">
      <c r="B15" s="281" t="s">
        <v>7</v>
      </c>
      <c r="C15" s="282"/>
      <c r="D15" s="282"/>
      <c r="E15" s="282"/>
      <c r="F15" s="282"/>
      <c r="G15" s="282"/>
      <c r="H15" s="282"/>
      <c r="I15" s="282"/>
      <c r="J15" s="282"/>
      <c r="K15" s="282"/>
      <c r="L15" s="282"/>
      <c r="M15" s="282"/>
      <c r="N15" s="282"/>
      <c r="O15" s="282"/>
      <c r="P15" s="282"/>
      <c r="Q15" s="282"/>
      <c r="R15" s="282"/>
      <c r="S15" s="282"/>
      <c r="T15" s="282"/>
      <c r="U15" s="282"/>
      <c r="V15" s="282"/>
      <c r="W15" s="282"/>
      <c r="X15" s="283"/>
      <c r="Z15" s="46" t="s">
        <v>51</v>
      </c>
      <c r="AB15" s="375">
        <v>2021</v>
      </c>
      <c r="AC15" s="375"/>
      <c r="AD15" s="376" t="s">
        <v>135</v>
      </c>
      <c r="AE15" s="376"/>
      <c r="AF15" s="376"/>
      <c r="AG15" s="376"/>
      <c r="AH15" s="376"/>
      <c r="AI15" s="596">
        <v>108000000</v>
      </c>
      <c r="AJ15" s="596"/>
      <c r="AK15" s="596"/>
      <c r="AL15" s="596">
        <v>26785134</v>
      </c>
      <c r="AM15" s="596"/>
      <c r="AN15" s="596"/>
      <c r="AO15" s="596"/>
      <c r="AP15" s="379">
        <f t="shared" si="1"/>
        <v>0.24801049999999999</v>
      </c>
      <c r="AQ15" s="379"/>
      <c r="AR15" s="384">
        <f t="shared" ref="AR15" si="2">SUM(AP15:AQ18)/4</f>
        <v>0.50113772916666666</v>
      </c>
    </row>
    <row r="16" spans="2:44" ht="12.75" customHeight="1">
      <c r="B16" s="271" t="s">
        <v>52</v>
      </c>
      <c r="C16" s="262" t="s">
        <v>8</v>
      </c>
      <c r="D16" s="264"/>
      <c r="E16" s="262" t="s">
        <v>115</v>
      </c>
      <c r="F16" s="264"/>
      <c r="G16" s="262" t="s">
        <v>109</v>
      </c>
      <c r="H16" s="263"/>
      <c r="I16" s="263"/>
      <c r="J16" s="263"/>
      <c r="K16" s="263"/>
      <c r="L16" s="264"/>
      <c r="M16" s="274" t="s">
        <v>116</v>
      </c>
      <c r="N16" s="274"/>
      <c r="O16" s="274"/>
      <c r="P16" s="274"/>
      <c r="Q16" s="274"/>
      <c r="R16" s="274"/>
      <c r="S16" s="274"/>
      <c r="T16" s="274"/>
      <c r="U16" s="274"/>
      <c r="V16" s="274"/>
      <c r="W16" s="274"/>
      <c r="X16" s="274"/>
      <c r="AB16" s="375"/>
      <c r="AC16" s="375"/>
      <c r="AD16" s="376" t="s">
        <v>136</v>
      </c>
      <c r="AE16" s="376"/>
      <c r="AF16" s="376"/>
      <c r="AG16" s="376"/>
      <c r="AH16" s="376"/>
      <c r="AI16" s="596">
        <v>108000000</v>
      </c>
      <c r="AJ16" s="596"/>
      <c r="AK16" s="596"/>
      <c r="AL16" s="596">
        <v>31045024</v>
      </c>
      <c r="AM16" s="596"/>
      <c r="AN16" s="596"/>
      <c r="AO16" s="596"/>
      <c r="AP16" s="379">
        <f t="shared" si="1"/>
        <v>0.28745392592592595</v>
      </c>
      <c r="AQ16" s="379"/>
      <c r="AR16" s="384"/>
    </row>
    <row r="17" spans="2:44" ht="12.75" customHeight="1">
      <c r="B17" s="272"/>
      <c r="C17" s="265"/>
      <c r="D17" s="267"/>
      <c r="E17" s="265"/>
      <c r="F17" s="267"/>
      <c r="G17" s="265"/>
      <c r="H17" s="266"/>
      <c r="I17" s="266"/>
      <c r="J17" s="266"/>
      <c r="K17" s="266"/>
      <c r="L17" s="267"/>
      <c r="M17" s="268" t="s">
        <v>121</v>
      </c>
      <c r="N17" s="269"/>
      <c r="O17" s="269"/>
      <c r="P17" s="269"/>
      <c r="Q17" s="270"/>
      <c r="R17" s="268" t="s">
        <v>122</v>
      </c>
      <c r="S17" s="269"/>
      <c r="T17" s="269"/>
      <c r="U17" s="269"/>
      <c r="V17" s="273" t="s">
        <v>117</v>
      </c>
      <c r="W17" s="273"/>
      <c r="X17" s="273"/>
      <c r="AB17" s="375"/>
      <c r="AC17" s="375"/>
      <c r="AD17" s="376" t="s">
        <v>137</v>
      </c>
      <c r="AE17" s="376"/>
      <c r="AF17" s="376"/>
      <c r="AG17" s="376"/>
      <c r="AH17" s="376"/>
      <c r="AI17" s="596">
        <v>108000000</v>
      </c>
      <c r="AJ17" s="596"/>
      <c r="AK17" s="596"/>
      <c r="AL17" s="596">
        <v>79157625</v>
      </c>
      <c r="AM17" s="596"/>
      <c r="AN17" s="596"/>
      <c r="AO17" s="596"/>
      <c r="AP17" s="379">
        <f t="shared" si="1"/>
        <v>0.73294097222222221</v>
      </c>
      <c r="AQ17" s="379"/>
      <c r="AR17" s="384"/>
    </row>
    <row r="18" spans="2:44" ht="28.5" customHeight="1">
      <c r="B18" s="128" t="s">
        <v>332</v>
      </c>
      <c r="C18" s="259" t="s">
        <v>112</v>
      </c>
      <c r="D18" s="260"/>
      <c r="E18" s="261"/>
      <c r="F18" s="261"/>
      <c r="G18" s="276" t="s">
        <v>333</v>
      </c>
      <c r="H18" s="276"/>
      <c r="I18" s="276"/>
      <c r="J18" s="276"/>
      <c r="K18" s="276"/>
      <c r="L18" s="276"/>
      <c r="M18" s="333" t="s">
        <v>123</v>
      </c>
      <c r="N18" s="333"/>
      <c r="O18" s="333"/>
      <c r="P18" s="333"/>
      <c r="Q18" s="333"/>
      <c r="R18" s="334" t="s">
        <v>124</v>
      </c>
      <c r="S18" s="334"/>
      <c r="T18" s="334"/>
      <c r="U18" s="334"/>
      <c r="V18" s="335" t="s">
        <v>125</v>
      </c>
      <c r="W18" s="335"/>
      <c r="X18" s="335"/>
      <c r="AB18" s="375"/>
      <c r="AC18" s="375"/>
      <c r="AD18" s="376" t="s">
        <v>138</v>
      </c>
      <c r="AE18" s="376"/>
      <c r="AF18" s="376"/>
      <c r="AG18" s="376"/>
      <c r="AH18" s="376"/>
      <c r="AI18" s="596">
        <v>108000000</v>
      </c>
      <c r="AJ18" s="596"/>
      <c r="AK18" s="596"/>
      <c r="AL18" s="596">
        <v>79503716</v>
      </c>
      <c r="AM18" s="596"/>
      <c r="AN18" s="596"/>
      <c r="AO18" s="596"/>
      <c r="AP18" s="379">
        <f t="shared" si="1"/>
        <v>0.7361455185185185</v>
      </c>
      <c r="AQ18" s="379"/>
      <c r="AR18" s="384"/>
    </row>
    <row r="19" spans="2:44" ht="25.15" customHeight="1">
      <c r="B19" s="268" t="s">
        <v>9</v>
      </c>
      <c r="C19" s="269"/>
      <c r="D19" s="269"/>
      <c r="E19" s="269"/>
      <c r="F19" s="269"/>
      <c r="G19" s="269"/>
      <c r="H19" s="269"/>
      <c r="I19" s="269"/>
      <c r="J19" s="269"/>
      <c r="K19" s="269"/>
      <c r="L19" s="270"/>
      <c r="M19" s="268" t="s">
        <v>10</v>
      </c>
      <c r="N19" s="269"/>
      <c r="O19" s="269"/>
      <c r="P19" s="269"/>
      <c r="Q19" s="269"/>
      <c r="R19" s="269"/>
      <c r="S19" s="269"/>
      <c r="T19" s="269"/>
      <c r="U19" s="269"/>
      <c r="V19" s="269"/>
      <c r="W19" s="269"/>
      <c r="X19" s="270"/>
      <c r="AB19" s="374">
        <v>2022</v>
      </c>
      <c r="AC19" s="374"/>
      <c r="AD19" s="377" t="s">
        <v>139</v>
      </c>
      <c r="AE19" s="377"/>
      <c r="AF19" s="377"/>
      <c r="AG19" s="377"/>
      <c r="AH19" s="377"/>
      <c r="AI19" s="600">
        <v>173461903</v>
      </c>
      <c r="AJ19" s="600"/>
      <c r="AK19" s="600"/>
      <c r="AL19" s="600">
        <v>14359021</v>
      </c>
      <c r="AM19" s="600"/>
      <c r="AN19" s="600"/>
      <c r="AO19" s="600"/>
      <c r="AP19" s="382">
        <f t="shared" si="1"/>
        <v>8.2779104527637981E-2</v>
      </c>
      <c r="AQ19" s="382"/>
      <c r="AR19" s="385" t="e">
        <f t="shared" ref="AR19" si="3">SUM(AP19:AQ22)/4</f>
        <v>#DIV/0!</v>
      </c>
    </row>
    <row r="20" spans="2:44" ht="45.4" customHeight="1">
      <c r="B20" s="259" t="s">
        <v>390</v>
      </c>
      <c r="C20" s="286"/>
      <c r="D20" s="286"/>
      <c r="E20" s="286"/>
      <c r="F20" s="286"/>
      <c r="G20" s="286"/>
      <c r="H20" s="286"/>
      <c r="I20" s="286"/>
      <c r="J20" s="286"/>
      <c r="K20" s="286"/>
      <c r="L20" s="260"/>
      <c r="M20" s="259"/>
      <c r="N20" s="286"/>
      <c r="O20" s="286"/>
      <c r="P20" s="286"/>
      <c r="Q20" s="286"/>
      <c r="R20" s="286"/>
      <c r="S20" s="286"/>
      <c r="T20" s="286"/>
      <c r="U20" s="286"/>
      <c r="V20" s="286"/>
      <c r="W20" s="286"/>
      <c r="X20" s="260"/>
      <c r="AA20" s="51"/>
      <c r="AB20" s="374"/>
      <c r="AC20" s="374"/>
      <c r="AD20" s="377" t="s">
        <v>140</v>
      </c>
      <c r="AE20" s="377"/>
      <c r="AF20" s="377"/>
      <c r="AG20" s="377"/>
      <c r="AH20" s="377"/>
      <c r="AI20" s="600">
        <v>173461903</v>
      </c>
      <c r="AJ20" s="600"/>
      <c r="AK20" s="600"/>
      <c r="AL20" s="600">
        <v>140747121</v>
      </c>
      <c r="AM20" s="600"/>
      <c r="AN20" s="600"/>
      <c r="AO20" s="600"/>
      <c r="AP20" s="382">
        <f t="shared" si="1"/>
        <v>0.8114007661959064</v>
      </c>
      <c r="AQ20" s="382"/>
      <c r="AR20" s="385"/>
    </row>
    <row r="21" spans="2:44" ht="18.95" customHeight="1">
      <c r="B21" s="281" t="s">
        <v>11</v>
      </c>
      <c r="C21" s="282"/>
      <c r="D21" s="282"/>
      <c r="E21" s="282"/>
      <c r="F21" s="282"/>
      <c r="G21" s="282"/>
      <c r="H21" s="282"/>
      <c r="I21" s="282"/>
      <c r="J21" s="282"/>
      <c r="K21" s="282"/>
      <c r="L21" s="282"/>
      <c r="M21" s="282"/>
      <c r="N21" s="282"/>
      <c r="O21" s="282"/>
      <c r="P21" s="282"/>
      <c r="Q21" s="282"/>
      <c r="R21" s="282"/>
      <c r="S21" s="282"/>
      <c r="T21" s="282"/>
      <c r="U21" s="282"/>
      <c r="V21" s="282"/>
      <c r="W21" s="282"/>
      <c r="X21" s="283"/>
      <c r="AB21" s="374"/>
      <c r="AC21" s="374"/>
      <c r="AD21" s="377" t="s">
        <v>141</v>
      </c>
      <c r="AE21" s="377"/>
      <c r="AF21" s="377"/>
      <c r="AG21" s="377"/>
      <c r="AH21" s="377"/>
      <c r="AI21" s="600"/>
      <c r="AJ21" s="600"/>
      <c r="AK21" s="600"/>
      <c r="AL21" s="600"/>
      <c r="AM21" s="600"/>
      <c r="AN21" s="600"/>
      <c r="AO21" s="600"/>
      <c r="AP21" s="382" t="e">
        <f t="shared" si="1"/>
        <v>#DIV/0!</v>
      </c>
      <c r="AQ21" s="382"/>
      <c r="AR21" s="385"/>
    </row>
    <row r="22" spans="2:44" ht="18.95" customHeight="1">
      <c r="B22" s="284" t="s">
        <v>12</v>
      </c>
      <c r="C22" s="284"/>
      <c r="D22" s="72" t="s">
        <v>13</v>
      </c>
      <c r="E22" s="72" t="s">
        <v>14</v>
      </c>
      <c r="F22" s="72" t="s">
        <v>15</v>
      </c>
      <c r="G22" s="285" t="s">
        <v>16</v>
      </c>
      <c r="H22" s="285"/>
      <c r="I22" s="285"/>
      <c r="J22" s="72" t="s">
        <v>17</v>
      </c>
      <c r="K22" s="285" t="s">
        <v>18</v>
      </c>
      <c r="L22" s="285"/>
      <c r="M22" s="285"/>
      <c r="N22" s="72" t="s">
        <v>19</v>
      </c>
      <c r="O22" s="285" t="s">
        <v>20</v>
      </c>
      <c r="P22" s="285"/>
      <c r="Q22" s="285" t="s">
        <v>21</v>
      </c>
      <c r="R22" s="285"/>
      <c r="S22" s="285"/>
      <c r="T22" s="285" t="s">
        <v>22</v>
      </c>
      <c r="U22" s="285"/>
      <c r="V22" s="285" t="s">
        <v>23</v>
      </c>
      <c r="W22" s="285"/>
      <c r="X22" s="72" t="s">
        <v>24</v>
      </c>
      <c r="AB22" s="374"/>
      <c r="AC22" s="374"/>
      <c r="AD22" s="377" t="s">
        <v>142</v>
      </c>
      <c r="AE22" s="377"/>
      <c r="AF22" s="377"/>
      <c r="AG22" s="377"/>
      <c r="AH22" s="377"/>
      <c r="AI22" s="600"/>
      <c r="AJ22" s="600"/>
      <c r="AK22" s="600"/>
      <c r="AL22" s="600"/>
      <c r="AM22" s="600"/>
      <c r="AN22" s="600"/>
      <c r="AO22" s="600"/>
      <c r="AP22" s="382" t="e">
        <f t="shared" si="1"/>
        <v>#DIV/0!</v>
      </c>
      <c r="AQ22" s="382"/>
      <c r="AR22" s="385"/>
    </row>
    <row r="23" spans="2:44" ht="18.95" customHeight="1">
      <c r="B23" s="284" t="s">
        <v>25</v>
      </c>
      <c r="C23" s="284"/>
      <c r="D23" s="601">
        <f>AL15</f>
        <v>26785134</v>
      </c>
      <c r="E23" s="602"/>
      <c r="F23" s="603"/>
      <c r="G23" s="604">
        <f>AL16</f>
        <v>31045024</v>
      </c>
      <c r="H23" s="605"/>
      <c r="I23" s="605"/>
      <c r="J23" s="605"/>
      <c r="K23" s="605"/>
      <c r="L23" s="605"/>
      <c r="M23" s="606"/>
      <c r="N23" s="601">
        <f>AL17</f>
        <v>79157625</v>
      </c>
      <c r="O23" s="602"/>
      <c r="P23" s="602"/>
      <c r="Q23" s="602"/>
      <c r="R23" s="602"/>
      <c r="S23" s="603"/>
      <c r="T23" s="604">
        <f>AL18</f>
        <v>79503716</v>
      </c>
      <c r="U23" s="605"/>
      <c r="V23" s="605"/>
      <c r="W23" s="605"/>
      <c r="X23" s="606"/>
      <c r="Z23" s="52"/>
      <c r="AA23" s="52"/>
    </row>
    <row r="24" spans="2:44" ht="18.95" customHeight="1">
      <c r="B24" s="284" t="s">
        <v>26</v>
      </c>
      <c r="C24" s="284"/>
      <c r="D24" s="601">
        <f>AI15</f>
        <v>108000000</v>
      </c>
      <c r="E24" s="602"/>
      <c r="F24" s="603"/>
      <c r="G24" s="604">
        <f>AI16</f>
        <v>108000000</v>
      </c>
      <c r="H24" s="605"/>
      <c r="I24" s="605"/>
      <c r="J24" s="605"/>
      <c r="K24" s="605"/>
      <c r="L24" s="605"/>
      <c r="M24" s="606"/>
      <c r="N24" s="601">
        <f>AI17</f>
        <v>108000000</v>
      </c>
      <c r="O24" s="602"/>
      <c r="P24" s="602"/>
      <c r="Q24" s="602"/>
      <c r="R24" s="602"/>
      <c r="S24" s="603"/>
      <c r="T24" s="604">
        <f>AI18</f>
        <v>108000000</v>
      </c>
      <c r="U24" s="605"/>
      <c r="V24" s="605"/>
      <c r="W24" s="605"/>
      <c r="X24" s="606"/>
      <c r="Y24" s="53"/>
    </row>
    <row r="25" spans="2:44" ht="19.7" customHeight="1">
      <c r="B25" s="281" t="s">
        <v>47</v>
      </c>
      <c r="C25" s="282"/>
      <c r="D25" s="282"/>
      <c r="E25" s="282"/>
      <c r="F25" s="282"/>
      <c r="G25" s="282"/>
      <c r="H25" s="282"/>
      <c r="I25" s="282"/>
      <c r="J25" s="282"/>
      <c r="K25" s="282"/>
      <c r="L25" s="282"/>
      <c r="M25" s="282"/>
      <c r="N25" s="282"/>
      <c r="O25" s="282"/>
      <c r="P25" s="282"/>
      <c r="Q25" s="282"/>
      <c r="R25" s="282"/>
      <c r="S25" s="282"/>
      <c r="T25" s="282"/>
      <c r="U25" s="282"/>
      <c r="V25" s="282"/>
      <c r="W25" s="282"/>
      <c r="X25" s="283"/>
    </row>
    <row r="26" spans="2:44" ht="25.5">
      <c r="B26" s="72" t="s">
        <v>27</v>
      </c>
      <c r="C26" s="72" t="s">
        <v>28</v>
      </c>
      <c r="D26" s="72" t="s">
        <v>29</v>
      </c>
      <c r="E26" s="72" t="s">
        <v>30</v>
      </c>
      <c r="F26" s="27"/>
      <c r="G26" s="27"/>
      <c r="H26" s="299"/>
      <c r="I26" s="299"/>
      <c r="J26" s="299"/>
      <c r="K26" s="299"/>
      <c r="L26" s="299"/>
      <c r="M26" s="299"/>
      <c r="N26" s="299"/>
      <c r="O26" s="299"/>
      <c r="P26" s="299"/>
      <c r="Q26" s="299"/>
      <c r="R26" s="299"/>
      <c r="S26" s="301"/>
      <c r="T26" s="301"/>
      <c r="U26" s="301"/>
      <c r="V26" s="301"/>
      <c r="W26" s="301"/>
      <c r="X26" s="302"/>
    </row>
    <row r="27" spans="2:44" ht="17.649999999999999" customHeight="1">
      <c r="B27" s="74" t="s">
        <v>31</v>
      </c>
      <c r="C27" s="365">
        <f>IF(ISERROR($D$23/$D$24),0,$D$23/$D$24)</f>
        <v>0.24801049999999999</v>
      </c>
      <c r="D27" s="365">
        <f>$E$18</f>
        <v>0</v>
      </c>
      <c r="E27" s="73">
        <f>$O$14</f>
        <v>1</v>
      </c>
      <c r="F27" s="28"/>
      <c r="G27" s="28"/>
      <c r="H27" s="300"/>
      <c r="I27" s="300"/>
      <c r="J27" s="303"/>
      <c r="K27" s="303"/>
      <c r="L27" s="5"/>
      <c r="M27" s="5"/>
      <c r="N27" s="300"/>
      <c r="O27" s="300"/>
      <c r="P27" s="300"/>
      <c r="Q27" s="300"/>
      <c r="R27" s="300"/>
      <c r="S27" s="304"/>
      <c r="T27" s="304"/>
      <c r="U27" s="304"/>
      <c r="V27" s="304"/>
      <c r="W27" s="304"/>
      <c r="X27" s="305"/>
    </row>
    <row r="28" spans="2:44" ht="17.649999999999999" customHeight="1">
      <c r="B28" s="74" t="s">
        <v>32</v>
      </c>
      <c r="C28" s="366"/>
      <c r="D28" s="366"/>
      <c r="E28" s="73">
        <f t="shared" ref="E28:E37" si="4">$O$14</f>
        <v>1</v>
      </c>
      <c r="F28" s="28"/>
      <c r="G28" s="28"/>
      <c r="H28" s="303"/>
      <c r="I28" s="303"/>
      <c r="J28" s="303"/>
      <c r="K28" s="303"/>
      <c r="L28" s="6"/>
      <c r="M28" s="5"/>
      <c r="N28" s="303"/>
      <c r="O28" s="303"/>
      <c r="P28" s="303"/>
      <c r="Q28" s="303"/>
      <c r="R28" s="303"/>
      <c r="S28" s="304"/>
      <c r="T28" s="304"/>
      <c r="U28" s="304"/>
      <c r="V28" s="304"/>
      <c r="W28" s="304"/>
      <c r="X28" s="305"/>
    </row>
    <row r="29" spans="2:44" ht="17.649999999999999" customHeight="1">
      <c r="B29" s="74" t="s">
        <v>33</v>
      </c>
      <c r="C29" s="367"/>
      <c r="D29" s="367"/>
      <c r="E29" s="73">
        <f t="shared" si="4"/>
        <v>1</v>
      </c>
      <c r="F29" s="28"/>
      <c r="G29" s="28"/>
      <c r="H29" s="303"/>
      <c r="I29" s="303"/>
      <c r="J29" s="303"/>
      <c r="K29" s="303"/>
      <c r="L29" s="6"/>
      <c r="M29" s="5"/>
      <c r="N29" s="303"/>
      <c r="O29" s="303"/>
      <c r="P29" s="303"/>
      <c r="Q29" s="303"/>
      <c r="R29" s="303"/>
      <c r="S29" s="304"/>
      <c r="T29" s="304"/>
      <c r="U29" s="304"/>
      <c r="V29" s="304"/>
      <c r="W29" s="304"/>
      <c r="X29" s="305"/>
    </row>
    <row r="30" spans="2:44" ht="17.649999999999999" customHeight="1">
      <c r="B30" s="74" t="s">
        <v>34</v>
      </c>
      <c r="C30" s="365">
        <f>IF(ISERROR($G$23/$G$24),0,$G$23/$G$24)</f>
        <v>0.28745392592592595</v>
      </c>
      <c r="D30" s="365">
        <f t="shared" ref="D30:D36" si="5">$E$18</f>
        <v>0</v>
      </c>
      <c r="E30" s="73">
        <f t="shared" si="4"/>
        <v>1</v>
      </c>
      <c r="F30" s="28"/>
      <c r="G30" s="28"/>
      <c r="H30" s="303"/>
      <c r="I30" s="303"/>
      <c r="J30" s="303"/>
      <c r="K30" s="303"/>
      <c r="L30" s="6"/>
      <c r="M30" s="5"/>
      <c r="N30" s="303"/>
      <c r="O30" s="303"/>
      <c r="P30" s="303"/>
      <c r="Q30" s="303"/>
      <c r="R30" s="303"/>
      <c r="S30" s="304"/>
      <c r="T30" s="304"/>
      <c r="U30" s="304"/>
      <c r="V30" s="304"/>
      <c r="W30" s="304"/>
      <c r="X30" s="305"/>
    </row>
    <row r="31" spans="2:44" ht="17.649999999999999" customHeight="1">
      <c r="B31" s="74" t="s">
        <v>35</v>
      </c>
      <c r="C31" s="366"/>
      <c r="D31" s="366"/>
      <c r="E31" s="73">
        <f t="shared" si="4"/>
        <v>1</v>
      </c>
      <c r="F31" s="28"/>
      <c r="G31" s="28"/>
      <c r="H31" s="303"/>
      <c r="I31" s="303"/>
      <c r="J31" s="303"/>
      <c r="K31" s="303"/>
      <c r="L31" s="6"/>
      <c r="M31" s="5"/>
      <c r="N31" s="303"/>
      <c r="O31" s="303"/>
      <c r="P31" s="303"/>
      <c r="Q31" s="303"/>
      <c r="R31" s="303"/>
      <c r="S31" s="304"/>
      <c r="T31" s="304"/>
      <c r="U31" s="304"/>
      <c r="V31" s="304"/>
      <c r="W31" s="304"/>
      <c r="X31" s="305"/>
    </row>
    <row r="32" spans="2:44" ht="17.649999999999999" customHeight="1">
      <c r="B32" s="74" t="s">
        <v>36</v>
      </c>
      <c r="C32" s="367"/>
      <c r="D32" s="367"/>
      <c r="E32" s="73">
        <f t="shared" si="4"/>
        <v>1</v>
      </c>
      <c r="F32" s="28"/>
      <c r="G32" s="28"/>
      <c r="H32" s="303"/>
      <c r="I32" s="303"/>
      <c r="J32" s="303"/>
      <c r="K32" s="303"/>
      <c r="L32" s="6"/>
      <c r="M32" s="5"/>
      <c r="N32" s="303"/>
      <c r="O32" s="303"/>
      <c r="P32" s="303"/>
      <c r="Q32" s="303"/>
      <c r="R32" s="303"/>
      <c r="S32" s="304"/>
      <c r="T32" s="304"/>
      <c r="U32" s="304"/>
      <c r="V32" s="304"/>
      <c r="W32" s="304"/>
      <c r="X32" s="305"/>
    </row>
    <row r="33" spans="2:27" ht="17.649999999999999" customHeight="1">
      <c r="B33" s="74" t="s">
        <v>37</v>
      </c>
      <c r="C33" s="365">
        <f>IF(ISERROR($N$23/$N$24),0,$N$23/$N$24)</f>
        <v>0.73294097222222221</v>
      </c>
      <c r="D33" s="365">
        <f t="shared" si="5"/>
        <v>0</v>
      </c>
      <c r="E33" s="73">
        <f t="shared" si="4"/>
        <v>1</v>
      </c>
      <c r="F33" s="28"/>
      <c r="G33" s="28"/>
      <c r="H33" s="303"/>
      <c r="I33" s="303"/>
      <c r="J33" s="303"/>
      <c r="K33" s="303"/>
      <c r="L33" s="6"/>
      <c r="M33" s="5"/>
      <c r="N33" s="303"/>
      <c r="O33" s="303"/>
      <c r="P33" s="303"/>
      <c r="Q33" s="303"/>
      <c r="R33" s="303"/>
      <c r="S33" s="304"/>
      <c r="T33" s="304"/>
      <c r="U33" s="304"/>
      <c r="V33" s="304"/>
      <c r="W33" s="304"/>
      <c r="X33" s="305"/>
    </row>
    <row r="34" spans="2:27" ht="17.649999999999999" customHeight="1">
      <c r="B34" s="74" t="s">
        <v>38</v>
      </c>
      <c r="C34" s="366"/>
      <c r="D34" s="366"/>
      <c r="E34" s="73">
        <f t="shared" si="4"/>
        <v>1</v>
      </c>
      <c r="F34" s="28"/>
      <c r="G34" s="28"/>
      <c r="H34" s="303"/>
      <c r="I34" s="303"/>
      <c r="J34" s="303"/>
      <c r="K34" s="303"/>
      <c r="L34" s="6"/>
      <c r="M34" s="5"/>
      <c r="N34" s="303"/>
      <c r="O34" s="303"/>
      <c r="P34" s="303"/>
      <c r="Q34" s="303"/>
      <c r="R34" s="303"/>
      <c r="S34" s="304"/>
      <c r="T34" s="304"/>
      <c r="U34" s="304"/>
      <c r="V34" s="304"/>
      <c r="W34" s="304"/>
      <c r="X34" s="305"/>
    </row>
    <row r="35" spans="2:27" ht="17.649999999999999" customHeight="1">
      <c r="B35" s="74" t="s">
        <v>39</v>
      </c>
      <c r="C35" s="367"/>
      <c r="D35" s="367"/>
      <c r="E35" s="73">
        <f t="shared" si="4"/>
        <v>1</v>
      </c>
      <c r="F35" s="28"/>
      <c r="G35" s="28"/>
      <c r="H35" s="303"/>
      <c r="I35" s="303"/>
      <c r="J35" s="303"/>
      <c r="K35" s="303"/>
      <c r="L35" s="6"/>
      <c r="M35" s="5"/>
      <c r="N35" s="303"/>
      <c r="O35" s="303"/>
      <c r="P35" s="303"/>
      <c r="Q35" s="303"/>
      <c r="R35" s="303"/>
      <c r="S35" s="304"/>
      <c r="T35" s="304"/>
      <c r="U35" s="304"/>
      <c r="V35" s="304"/>
      <c r="W35" s="304"/>
      <c r="X35" s="305"/>
    </row>
    <row r="36" spans="2:27" ht="17.649999999999999" customHeight="1">
      <c r="B36" s="74" t="s">
        <v>40</v>
      </c>
      <c r="C36" s="365">
        <f>IF(ISERROR($T$23/$T$24),0,$T$23/$T$24)</f>
        <v>0.7361455185185185</v>
      </c>
      <c r="D36" s="365">
        <f t="shared" si="5"/>
        <v>0</v>
      </c>
      <c r="E36" s="73">
        <f t="shared" si="4"/>
        <v>1</v>
      </c>
      <c r="F36" s="28"/>
      <c r="G36" s="28"/>
      <c r="H36" s="303"/>
      <c r="I36" s="303"/>
      <c r="J36" s="303"/>
      <c r="K36" s="303"/>
      <c r="L36" s="6"/>
      <c r="M36" s="5"/>
      <c r="N36" s="303"/>
      <c r="O36" s="303"/>
      <c r="P36" s="303"/>
      <c r="Q36" s="303"/>
      <c r="R36" s="303"/>
      <c r="S36" s="304"/>
      <c r="T36" s="304"/>
      <c r="U36" s="304"/>
      <c r="V36" s="304"/>
      <c r="W36" s="304"/>
      <c r="X36" s="305"/>
    </row>
    <row r="37" spans="2:27" ht="17.649999999999999" customHeight="1">
      <c r="B37" s="74" t="s">
        <v>41</v>
      </c>
      <c r="C37" s="366"/>
      <c r="D37" s="366"/>
      <c r="E37" s="73">
        <f t="shared" si="4"/>
        <v>1</v>
      </c>
      <c r="F37" s="28"/>
      <c r="G37" s="28"/>
      <c r="H37" s="303"/>
      <c r="I37" s="303"/>
      <c r="J37" s="303"/>
      <c r="K37" s="303"/>
      <c r="L37" s="6"/>
      <c r="M37" s="5"/>
      <c r="N37" s="303"/>
      <c r="O37" s="303"/>
      <c r="P37" s="303"/>
      <c r="Q37" s="303"/>
      <c r="R37" s="303"/>
      <c r="S37" s="304"/>
      <c r="T37" s="304"/>
      <c r="U37" s="304"/>
      <c r="V37" s="304"/>
      <c r="W37" s="304"/>
      <c r="X37" s="305"/>
    </row>
    <row r="38" spans="2:27" ht="17.649999999999999" customHeight="1">
      <c r="B38" s="74" t="s">
        <v>42</v>
      </c>
      <c r="C38" s="367"/>
      <c r="D38" s="367"/>
      <c r="E38" s="73">
        <v>0</v>
      </c>
      <c r="F38" s="29"/>
      <c r="G38" s="29"/>
      <c r="H38" s="308"/>
      <c r="I38" s="308"/>
      <c r="J38" s="308"/>
      <c r="K38" s="308"/>
      <c r="L38" s="7"/>
      <c r="M38" s="8"/>
      <c r="N38" s="308"/>
      <c r="O38" s="308"/>
      <c r="P38" s="308"/>
      <c r="Q38" s="308"/>
      <c r="R38" s="308"/>
      <c r="S38" s="306"/>
      <c r="T38" s="306"/>
      <c r="U38" s="306"/>
      <c r="V38" s="306"/>
      <c r="W38" s="306"/>
      <c r="X38" s="307"/>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311" t="s">
        <v>50</v>
      </c>
      <c r="C40" s="312"/>
      <c r="D40" s="312"/>
      <c r="E40" s="312"/>
      <c r="F40" s="312"/>
      <c r="G40" s="312"/>
      <c r="H40" s="312"/>
      <c r="I40" s="312"/>
      <c r="J40" s="312"/>
      <c r="K40" s="312"/>
      <c r="L40" s="312"/>
      <c r="M40" s="312"/>
      <c r="N40" s="312"/>
      <c r="O40" s="312"/>
      <c r="P40" s="312"/>
      <c r="Q40" s="312"/>
      <c r="R40" s="312"/>
      <c r="S40" s="312"/>
      <c r="T40" s="312"/>
      <c r="U40" s="312"/>
      <c r="V40" s="312"/>
      <c r="W40" s="312"/>
      <c r="X40" s="313"/>
    </row>
    <row r="41" spans="2:27" ht="33" customHeight="1">
      <c r="B41" s="309"/>
      <c r="C41" s="309"/>
      <c r="D41" s="309"/>
      <c r="E41" s="309"/>
      <c r="F41" s="309"/>
      <c r="G41" s="309"/>
      <c r="H41" s="309"/>
      <c r="I41" s="309"/>
      <c r="J41" s="309"/>
      <c r="K41" s="309"/>
      <c r="L41" s="309"/>
      <c r="M41" s="309"/>
      <c r="N41" s="309"/>
      <c r="O41" s="309"/>
      <c r="P41" s="309"/>
      <c r="Q41" s="309"/>
      <c r="R41" s="309"/>
      <c r="S41" s="309"/>
      <c r="T41" s="309"/>
      <c r="U41" s="309"/>
      <c r="V41" s="309"/>
      <c r="W41" s="309"/>
      <c r="X41" s="309"/>
      <c r="Y41" s="54"/>
      <c r="Z41" s="55"/>
      <c r="AA41" s="55"/>
    </row>
    <row r="42" spans="2:27" ht="10.5" customHeight="1">
      <c r="B42" s="310"/>
      <c r="C42" s="299"/>
      <c r="D42" s="299"/>
      <c r="E42" s="299"/>
      <c r="F42" s="299"/>
      <c r="G42" s="299"/>
      <c r="H42" s="299"/>
      <c r="I42" s="299"/>
      <c r="J42" s="299"/>
      <c r="K42" s="299"/>
      <c r="L42" s="299"/>
      <c r="M42" s="299"/>
      <c r="N42" s="299"/>
      <c r="O42" s="299"/>
      <c r="P42" s="299"/>
      <c r="Q42" s="299"/>
      <c r="R42" s="299"/>
      <c r="S42" s="299"/>
      <c r="T42" s="299"/>
      <c r="U42" s="299"/>
      <c r="V42" s="299"/>
      <c r="W42" s="299"/>
      <c r="X42" s="302"/>
      <c r="Y42" s="56"/>
      <c r="Z42" s="57"/>
      <c r="AA42" s="58"/>
    </row>
    <row r="43" spans="2:27" ht="18" customHeight="1">
      <c r="B43" s="323" t="s">
        <v>43</v>
      </c>
      <c r="C43" s="324"/>
      <c r="D43" s="324"/>
      <c r="E43" s="324"/>
      <c r="F43" s="324"/>
      <c r="G43" s="324"/>
      <c r="H43" s="324"/>
      <c r="I43" s="324"/>
      <c r="J43" s="324"/>
      <c r="K43" s="324"/>
      <c r="L43" s="324"/>
      <c r="M43" s="324"/>
      <c r="N43" s="324"/>
      <c r="O43" s="324"/>
      <c r="P43" s="324"/>
      <c r="Q43" s="324"/>
      <c r="R43" s="324"/>
      <c r="S43" s="324"/>
      <c r="T43" s="324"/>
      <c r="U43" s="324"/>
      <c r="V43" s="324"/>
      <c r="W43" s="324"/>
      <c r="X43" s="325"/>
      <c r="Y43" s="56"/>
      <c r="Z43" s="57"/>
      <c r="AA43" s="58"/>
    </row>
    <row r="44" spans="2:27" ht="32.25" customHeight="1">
      <c r="B44" s="326"/>
      <c r="C44" s="327"/>
      <c r="D44" s="327"/>
      <c r="E44" s="327"/>
      <c r="F44" s="327"/>
      <c r="G44" s="327"/>
      <c r="H44" s="327"/>
      <c r="I44" s="327"/>
      <c r="J44" s="327"/>
      <c r="K44" s="327"/>
      <c r="L44" s="327"/>
      <c r="M44" s="327"/>
      <c r="N44" s="327"/>
      <c r="O44" s="327"/>
      <c r="P44" s="327"/>
      <c r="Q44" s="327"/>
      <c r="R44" s="327"/>
      <c r="S44" s="327"/>
      <c r="T44" s="327"/>
      <c r="U44" s="327"/>
      <c r="V44" s="327"/>
      <c r="W44" s="327"/>
      <c r="X44" s="328"/>
      <c r="Y44" s="56"/>
      <c r="Z44" s="57"/>
      <c r="AA44" s="58"/>
    </row>
    <row r="45" spans="2:27" ht="8.4499999999999993" customHeight="1">
      <c r="B45" s="30"/>
      <c r="C45" s="27"/>
      <c r="D45" s="27"/>
      <c r="E45" s="27"/>
      <c r="F45" s="27"/>
      <c r="G45" s="299"/>
      <c r="H45" s="299"/>
      <c r="I45" s="299"/>
      <c r="J45" s="299"/>
      <c r="K45" s="299"/>
      <c r="L45" s="299"/>
      <c r="M45" s="27"/>
      <c r="N45" s="27"/>
      <c r="O45" s="27"/>
      <c r="P45" s="27"/>
      <c r="Q45" s="27"/>
      <c r="R45" s="27"/>
      <c r="S45" s="27"/>
      <c r="T45" s="27"/>
      <c r="U45" s="27"/>
      <c r="V45" s="27"/>
      <c r="W45" s="27"/>
      <c r="X45" s="31"/>
      <c r="Y45" s="56"/>
      <c r="Z45" s="57"/>
      <c r="AA45" s="58"/>
    </row>
    <row r="46" spans="2:27" ht="12.75">
      <c r="B46" s="314" t="s">
        <v>44</v>
      </c>
      <c r="C46" s="315"/>
      <c r="D46" s="315"/>
      <c r="E46" s="315"/>
      <c r="F46" s="315"/>
      <c r="G46" s="315"/>
      <c r="H46" s="315"/>
      <c r="I46" s="28"/>
      <c r="J46" s="13" t="s">
        <v>45</v>
      </c>
      <c r="K46" s="28"/>
      <c r="L46" s="316"/>
      <c r="M46" s="317"/>
      <c r="N46" s="28"/>
      <c r="O46" s="5" t="s">
        <v>46</v>
      </c>
      <c r="P46" s="28"/>
      <c r="Q46" s="259"/>
      <c r="R46" s="260"/>
      <c r="S46" s="28"/>
      <c r="T46" s="28"/>
      <c r="U46" s="28"/>
      <c r="V46" s="28"/>
      <c r="W46" s="28"/>
      <c r="X46" s="33"/>
      <c r="Y46" s="56"/>
      <c r="Z46" s="57"/>
      <c r="AA46" s="58"/>
    </row>
    <row r="47" spans="2:27" ht="8.4499999999999993" customHeight="1">
      <c r="B47" s="34"/>
      <c r="C47" s="28"/>
      <c r="D47" s="28"/>
      <c r="E47" s="28"/>
      <c r="F47" s="28"/>
      <c r="G47" s="28"/>
      <c r="H47" s="28"/>
      <c r="I47" s="318"/>
      <c r="J47" s="318"/>
      <c r="K47" s="318"/>
      <c r="L47" s="318"/>
      <c r="M47" s="318"/>
      <c r="N47" s="318"/>
      <c r="O47" s="318"/>
      <c r="P47" s="318"/>
      <c r="Q47" s="318"/>
      <c r="R47" s="318"/>
      <c r="S47" s="318"/>
      <c r="T47" s="318"/>
      <c r="U47" s="318"/>
      <c r="V47" s="318"/>
      <c r="W47" s="318"/>
      <c r="X47" s="319"/>
      <c r="Y47" s="56"/>
      <c r="Z47" s="57"/>
      <c r="AA47" s="58"/>
    </row>
    <row r="48" spans="2:27" ht="35.25" customHeight="1">
      <c r="B48" s="320" t="s">
        <v>57</v>
      </c>
      <c r="C48" s="321"/>
      <c r="D48" s="321"/>
      <c r="E48" s="321"/>
      <c r="F48" s="321"/>
      <c r="G48" s="321"/>
      <c r="H48" s="321"/>
      <c r="I48" s="321"/>
      <c r="J48" s="321"/>
      <c r="K48" s="321"/>
      <c r="L48" s="321"/>
      <c r="M48" s="321"/>
      <c r="N48" s="321"/>
      <c r="O48" s="321"/>
      <c r="P48" s="321"/>
      <c r="Q48" s="321"/>
      <c r="R48" s="321"/>
      <c r="S48" s="321"/>
      <c r="T48" s="321"/>
      <c r="U48" s="321"/>
      <c r="V48" s="321"/>
      <c r="W48" s="321"/>
      <c r="X48" s="322"/>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303"/>
      <c r="H50" s="303"/>
      <c r="I50" s="303"/>
      <c r="J50" s="303"/>
      <c r="K50" s="303"/>
      <c r="L50" s="303"/>
      <c r="M50" s="303"/>
      <c r="N50" s="303"/>
      <c r="O50" s="303"/>
      <c r="P50" s="303"/>
      <c r="Q50" s="303"/>
      <c r="R50" s="303"/>
      <c r="S50" s="303"/>
      <c r="T50" s="303"/>
      <c r="U50" s="303"/>
      <c r="V50" s="303"/>
      <c r="W50" s="303"/>
      <c r="X50" s="303"/>
      <c r="Y50" s="56"/>
      <c r="Z50" s="57"/>
      <c r="AA50" s="58"/>
    </row>
  </sheetData>
  <sheetProtection selectLockedCells="1" selectUnlockedCells="1"/>
  <mergeCells count="221">
    <mergeCell ref="AR7:AR10"/>
    <mergeCell ref="AR11:AR14"/>
    <mergeCell ref="AR15:AR18"/>
    <mergeCell ref="AR19:AR22"/>
    <mergeCell ref="B46:H46"/>
    <mergeCell ref="L46:M46"/>
    <mergeCell ref="Q46:R46"/>
    <mergeCell ref="I47:X47"/>
    <mergeCell ref="B48:X48"/>
    <mergeCell ref="H36:I36"/>
    <mergeCell ref="J36:K36"/>
    <mergeCell ref="N36:O36"/>
    <mergeCell ref="P36:R36"/>
    <mergeCell ref="H37:I37"/>
    <mergeCell ref="J37:K37"/>
    <mergeCell ref="N37:O37"/>
    <mergeCell ref="P37:R37"/>
    <mergeCell ref="H34:I34"/>
    <mergeCell ref="J34:K34"/>
    <mergeCell ref="N34:O34"/>
    <mergeCell ref="P34:R34"/>
    <mergeCell ref="H35:I35"/>
    <mergeCell ref="J35:K35"/>
    <mergeCell ref="N35:O35"/>
    <mergeCell ref="H32:I32"/>
    <mergeCell ref="J32:K32"/>
    <mergeCell ref="N32:O32"/>
    <mergeCell ref="P32:R32"/>
    <mergeCell ref="H33:I33"/>
    <mergeCell ref="J33:K33"/>
    <mergeCell ref="N33:O33"/>
    <mergeCell ref="P33:R33"/>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C36:C38"/>
    <mergeCell ref="D36:D38"/>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P35:R35"/>
    <mergeCell ref="D23:F23"/>
    <mergeCell ref="G23:M23"/>
    <mergeCell ref="N23:S23"/>
    <mergeCell ref="T23:X23"/>
    <mergeCell ref="D24:F24"/>
    <mergeCell ref="G24:M24"/>
    <mergeCell ref="N24:S24"/>
    <mergeCell ref="T24:X24"/>
    <mergeCell ref="B25:X25"/>
    <mergeCell ref="AI22:AK22"/>
    <mergeCell ref="AL22:AO22"/>
    <mergeCell ref="AP22:AQ22"/>
    <mergeCell ref="B21:X21"/>
    <mergeCell ref="AD21:AH21"/>
    <mergeCell ref="AI21:AK21"/>
    <mergeCell ref="AL21:AO21"/>
    <mergeCell ref="AP21:AQ21"/>
    <mergeCell ref="B22:C22"/>
    <mergeCell ref="G22:I22"/>
    <mergeCell ref="K22:M22"/>
    <mergeCell ref="O22:P22"/>
    <mergeCell ref="Q22:S22"/>
    <mergeCell ref="AL16:AO16"/>
    <mergeCell ref="AP19:AQ19"/>
    <mergeCell ref="B20:L20"/>
    <mergeCell ref="M20:X20"/>
    <mergeCell ref="AD20:AH20"/>
    <mergeCell ref="AI20:AK20"/>
    <mergeCell ref="AL20:AO20"/>
    <mergeCell ref="AP20:AQ20"/>
    <mergeCell ref="AD18:AH18"/>
    <mergeCell ref="AI18:AK18"/>
    <mergeCell ref="AL18:AO18"/>
    <mergeCell ref="AP18:AQ18"/>
    <mergeCell ref="B19:L19"/>
    <mergeCell ref="M19:X19"/>
    <mergeCell ref="AB19:AC22"/>
    <mergeCell ref="AD19:AH19"/>
    <mergeCell ref="AI19:AK19"/>
    <mergeCell ref="AL19:AO19"/>
    <mergeCell ref="C18:D18"/>
    <mergeCell ref="E18:F18"/>
    <mergeCell ref="G18:L18"/>
    <mergeCell ref="M18:Q18"/>
    <mergeCell ref="R18:U18"/>
    <mergeCell ref="V18:X18"/>
    <mergeCell ref="AI14:AK14"/>
    <mergeCell ref="AL14:AO14"/>
    <mergeCell ref="AP14:AQ14"/>
    <mergeCell ref="B15:X15"/>
    <mergeCell ref="AB15:AC18"/>
    <mergeCell ref="AD15:AH15"/>
    <mergeCell ref="AI15:AK15"/>
    <mergeCell ref="AL15:AO15"/>
    <mergeCell ref="AP15:AQ15"/>
    <mergeCell ref="B16:B17"/>
    <mergeCell ref="C16:D17"/>
    <mergeCell ref="AP16:AQ16"/>
    <mergeCell ref="M17:Q17"/>
    <mergeCell ref="R17:U17"/>
    <mergeCell ref="V17:X17"/>
    <mergeCell ref="AD17:AH17"/>
    <mergeCell ref="AI17:AK17"/>
    <mergeCell ref="AL17:AO17"/>
    <mergeCell ref="AP17:AQ17"/>
    <mergeCell ref="E16:F17"/>
    <mergeCell ref="G16:L17"/>
    <mergeCell ref="M16:X16"/>
    <mergeCell ref="AD16:AH16"/>
    <mergeCell ref="AI16:AK16"/>
    <mergeCell ref="AI11:AK11"/>
    <mergeCell ref="AL11:AO11"/>
    <mergeCell ref="AP11:AQ11"/>
    <mergeCell ref="B12:F13"/>
    <mergeCell ref="G12:J13"/>
    <mergeCell ref="K12:N13"/>
    <mergeCell ref="O12:X12"/>
    <mergeCell ref="AD12:AH12"/>
    <mergeCell ref="AI12:AK12"/>
    <mergeCell ref="AL12:AO12"/>
    <mergeCell ref="AP12:AQ12"/>
    <mergeCell ref="O13:R13"/>
    <mergeCell ref="S13:U13"/>
    <mergeCell ref="V13:X13"/>
    <mergeCell ref="AD13:AH13"/>
    <mergeCell ref="AI13:AK13"/>
    <mergeCell ref="AL13:AO13"/>
    <mergeCell ref="AP13:AQ13"/>
    <mergeCell ref="AP7:AQ7"/>
    <mergeCell ref="AD8:AH8"/>
    <mergeCell ref="AI8:AK8"/>
    <mergeCell ref="AL8:AO8"/>
    <mergeCell ref="AP8:AQ8"/>
    <mergeCell ref="B9:X9"/>
    <mergeCell ref="AD9:AH9"/>
    <mergeCell ref="AI9:AK9"/>
    <mergeCell ref="AL9:AO9"/>
    <mergeCell ref="AP9:AQ9"/>
    <mergeCell ref="B7:F8"/>
    <mergeCell ref="G7:X8"/>
    <mergeCell ref="AB7:AC10"/>
    <mergeCell ref="AD7:AH7"/>
    <mergeCell ref="AI7:AK7"/>
    <mergeCell ref="AL7:AO7"/>
    <mergeCell ref="B10:X10"/>
    <mergeCell ref="AD10:AH10"/>
    <mergeCell ref="AI10:AK10"/>
    <mergeCell ref="AL10:AO10"/>
    <mergeCell ref="AP10:AQ10"/>
    <mergeCell ref="AI5:AK6"/>
    <mergeCell ref="AL5:AO6"/>
    <mergeCell ref="AP5:AQ6"/>
    <mergeCell ref="B6:X6"/>
    <mergeCell ref="B1:T1"/>
    <mergeCell ref="U1:X4"/>
    <mergeCell ref="B2:T4"/>
    <mergeCell ref="C5:D5"/>
    <mergeCell ref="E5:G5"/>
    <mergeCell ref="H5:J5"/>
    <mergeCell ref="K5:N5"/>
    <mergeCell ref="O5:R5"/>
    <mergeCell ref="S5:V5"/>
    <mergeCell ref="AB3:AR4"/>
    <mergeCell ref="AR5:AR6"/>
    <mergeCell ref="AB1:AR1"/>
    <mergeCell ref="C27:C29"/>
    <mergeCell ref="D27:D29"/>
    <mergeCell ref="C30:C32"/>
    <mergeCell ref="D30:D32"/>
    <mergeCell ref="C33:C35"/>
    <mergeCell ref="D33:D35"/>
    <mergeCell ref="W5:X5"/>
    <mergeCell ref="AB5:AC6"/>
    <mergeCell ref="AD5:AH6"/>
    <mergeCell ref="B11:X11"/>
    <mergeCell ref="AB11:AC14"/>
    <mergeCell ref="AD11:AH11"/>
    <mergeCell ref="B14:F14"/>
    <mergeCell ref="G14:J14"/>
    <mergeCell ref="K14:N14"/>
    <mergeCell ref="O14:R14"/>
    <mergeCell ref="S14:U14"/>
    <mergeCell ref="V14:X14"/>
    <mergeCell ref="AD14:AH14"/>
    <mergeCell ref="T22:U22"/>
    <mergeCell ref="V22:W22"/>
    <mergeCell ref="AD22:AH22"/>
    <mergeCell ref="B24:C24"/>
    <mergeCell ref="B23:C23"/>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Hoja1!$A$3:$A$24</xm:f>
          </x14:formula1>
          <xm:sqref>G7:X8</xm:sqref>
        </x14:dataValidation>
        <x14:dataValidation type="list" allowBlank="1" showInputMessage="1" showErrorMessage="1">
          <x14:formula1>
            <xm:f>Hoja1!$D$3:$D$13</xm:f>
          </x14:formula1>
          <xm:sqref>G14:J14</xm:sqref>
        </x14:dataValidation>
        <x14:dataValidation type="list" allowBlank="1" showInputMessage="1" showErrorMessage="1">
          <x14:formula1>
            <xm:f>'\\172.23.131.133\Sistema Integrado de Gestion de Calidad y Ambiental\4. Indicadores de Gestión\2021\[Servicios públicos.xlsx]Hoja1'!#REF!</xm:f>
          </x14:formula1>
          <xm:sqref>C18:D18</xm:sqref>
        </x14:dataValidation>
      </x14:dataValidations>
    </ext>
  </extLst>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41">
    <tabColor theme="7"/>
    <pageSetUpPr fitToPage="1"/>
  </sheetPr>
  <dimension ref="B1:AR50"/>
  <sheetViews>
    <sheetView zoomScale="80" zoomScaleNormal="80" zoomScaleSheetLayoutView="100" workbookViewId="0">
      <selection activeCell="H5" sqref="H5:J5"/>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34" width="4.625" style="46"/>
    <col min="35" max="37" width="5.75" style="46" customWidth="1"/>
    <col min="38" max="43" width="4.625" style="46"/>
    <col min="44" max="44" width="8.5" style="23" customWidth="1"/>
    <col min="45" max="16384" width="4.625" style="23"/>
  </cols>
  <sheetData>
    <row r="1" spans="2:44" ht="20.25" customHeight="1">
      <c r="B1" s="344" t="s">
        <v>72</v>
      </c>
      <c r="C1" s="345"/>
      <c r="D1" s="345"/>
      <c r="E1" s="345"/>
      <c r="F1" s="345"/>
      <c r="G1" s="345"/>
      <c r="H1" s="345"/>
      <c r="I1" s="345"/>
      <c r="J1" s="345"/>
      <c r="K1" s="345"/>
      <c r="L1" s="345"/>
      <c r="M1" s="345"/>
      <c r="N1" s="345"/>
      <c r="O1" s="345"/>
      <c r="P1" s="345"/>
      <c r="Q1" s="345"/>
      <c r="R1" s="345"/>
      <c r="S1" s="345"/>
      <c r="T1" s="346"/>
      <c r="U1" s="356"/>
      <c r="V1" s="357"/>
      <c r="W1" s="357"/>
      <c r="X1" s="358"/>
      <c r="AB1" s="383" t="s">
        <v>374</v>
      </c>
      <c r="AC1" s="383"/>
      <c r="AD1" s="383"/>
      <c r="AE1" s="383"/>
      <c r="AF1" s="383"/>
      <c r="AG1" s="383"/>
      <c r="AH1" s="383"/>
      <c r="AI1" s="383"/>
      <c r="AJ1" s="383"/>
      <c r="AK1" s="383"/>
      <c r="AL1" s="383"/>
      <c r="AM1" s="383"/>
      <c r="AN1" s="383"/>
      <c r="AO1" s="383"/>
      <c r="AP1" s="383"/>
      <c r="AQ1" s="383"/>
      <c r="AR1" s="383"/>
    </row>
    <row r="2" spans="2:44" ht="13.5" customHeight="1">
      <c r="B2" s="347" t="s">
        <v>75</v>
      </c>
      <c r="C2" s="348"/>
      <c r="D2" s="348"/>
      <c r="E2" s="348"/>
      <c r="F2" s="348"/>
      <c r="G2" s="348"/>
      <c r="H2" s="348"/>
      <c r="I2" s="348"/>
      <c r="J2" s="348"/>
      <c r="K2" s="348"/>
      <c r="L2" s="348"/>
      <c r="M2" s="348"/>
      <c r="N2" s="348"/>
      <c r="O2" s="348"/>
      <c r="P2" s="348"/>
      <c r="Q2" s="348"/>
      <c r="R2" s="348"/>
      <c r="S2" s="348"/>
      <c r="T2" s="349"/>
      <c r="U2" s="359"/>
      <c r="V2" s="360"/>
      <c r="W2" s="360"/>
      <c r="X2" s="361"/>
    </row>
    <row r="3" spans="2:44" ht="13.5" customHeight="1">
      <c r="B3" s="350"/>
      <c r="C3" s="351"/>
      <c r="D3" s="351"/>
      <c r="E3" s="351"/>
      <c r="F3" s="351"/>
      <c r="G3" s="351"/>
      <c r="H3" s="351"/>
      <c r="I3" s="351"/>
      <c r="J3" s="351"/>
      <c r="K3" s="351"/>
      <c r="L3" s="351"/>
      <c r="M3" s="351"/>
      <c r="N3" s="351"/>
      <c r="O3" s="351"/>
      <c r="P3" s="351"/>
      <c r="Q3" s="351"/>
      <c r="R3" s="351"/>
      <c r="S3" s="351"/>
      <c r="T3" s="352"/>
      <c r="U3" s="359"/>
      <c r="V3" s="360"/>
      <c r="W3" s="360"/>
      <c r="X3" s="361"/>
      <c r="AB3" s="372" t="s">
        <v>194</v>
      </c>
      <c r="AC3" s="372"/>
      <c r="AD3" s="372"/>
      <c r="AE3" s="372"/>
      <c r="AF3" s="372"/>
      <c r="AG3" s="372"/>
      <c r="AH3" s="372"/>
      <c r="AI3" s="372"/>
      <c r="AJ3" s="372"/>
      <c r="AK3" s="372"/>
      <c r="AL3" s="372"/>
      <c r="AM3" s="372"/>
      <c r="AN3" s="372"/>
      <c r="AO3" s="372"/>
      <c r="AP3" s="372"/>
      <c r="AQ3" s="372"/>
      <c r="AR3" s="372"/>
    </row>
    <row r="4" spans="2:44" ht="13.5" customHeight="1">
      <c r="B4" s="353"/>
      <c r="C4" s="354"/>
      <c r="D4" s="354"/>
      <c r="E4" s="354"/>
      <c r="F4" s="354"/>
      <c r="G4" s="354"/>
      <c r="H4" s="354"/>
      <c r="I4" s="354"/>
      <c r="J4" s="354"/>
      <c r="K4" s="354"/>
      <c r="L4" s="354"/>
      <c r="M4" s="354"/>
      <c r="N4" s="354"/>
      <c r="O4" s="354"/>
      <c r="P4" s="354"/>
      <c r="Q4" s="354"/>
      <c r="R4" s="354"/>
      <c r="S4" s="354"/>
      <c r="T4" s="355"/>
      <c r="U4" s="362"/>
      <c r="V4" s="363"/>
      <c r="W4" s="363"/>
      <c r="X4" s="364"/>
      <c r="AB4" s="372"/>
      <c r="AC4" s="372"/>
      <c r="AD4" s="372"/>
      <c r="AE4" s="372"/>
      <c r="AF4" s="372"/>
      <c r="AG4" s="372"/>
      <c r="AH4" s="372"/>
      <c r="AI4" s="372"/>
      <c r="AJ4" s="372"/>
      <c r="AK4" s="372"/>
      <c r="AL4" s="372"/>
      <c r="AM4" s="372"/>
      <c r="AN4" s="372"/>
      <c r="AO4" s="372"/>
      <c r="AP4" s="372"/>
      <c r="AQ4" s="372"/>
      <c r="AR4" s="372"/>
    </row>
    <row r="5" spans="2:44" s="41" customFormat="1" ht="14.25" customHeight="1">
      <c r="B5" s="42" t="s">
        <v>0</v>
      </c>
      <c r="C5" s="336" t="s">
        <v>126</v>
      </c>
      <c r="D5" s="336"/>
      <c r="E5" s="337" t="s">
        <v>1</v>
      </c>
      <c r="F5" s="337"/>
      <c r="G5" s="337"/>
      <c r="H5" s="338" t="s">
        <v>441</v>
      </c>
      <c r="I5" s="338"/>
      <c r="J5" s="338"/>
      <c r="K5" s="337" t="s">
        <v>2</v>
      </c>
      <c r="L5" s="337"/>
      <c r="M5" s="337"/>
      <c r="N5" s="337"/>
      <c r="O5" s="783">
        <v>44764</v>
      </c>
      <c r="P5" s="336"/>
      <c r="Q5" s="336"/>
      <c r="R5" s="336"/>
      <c r="S5" s="339" t="s">
        <v>3</v>
      </c>
      <c r="T5" s="340"/>
      <c r="U5" s="340"/>
      <c r="V5" s="341"/>
      <c r="W5" s="342" t="s">
        <v>120</v>
      </c>
      <c r="X5" s="343"/>
      <c r="Y5" s="47"/>
      <c r="Z5" s="48"/>
      <c r="AA5" s="48"/>
      <c r="AB5" s="380" t="s">
        <v>143</v>
      </c>
      <c r="AC5" s="380"/>
      <c r="AD5" s="380" t="s">
        <v>144</v>
      </c>
      <c r="AE5" s="380"/>
      <c r="AF5" s="380"/>
      <c r="AG5" s="380"/>
      <c r="AH5" s="380"/>
      <c r="AI5" s="380" t="s">
        <v>145</v>
      </c>
      <c r="AJ5" s="380"/>
      <c r="AK5" s="380"/>
      <c r="AL5" s="380" t="s">
        <v>146</v>
      </c>
      <c r="AM5" s="380"/>
      <c r="AN5" s="380"/>
      <c r="AO5" s="380"/>
      <c r="AP5" s="372" t="s">
        <v>149</v>
      </c>
      <c r="AQ5" s="372"/>
      <c r="AR5" s="373" t="s">
        <v>150</v>
      </c>
    </row>
    <row r="6" spans="2:44" ht="9" customHeight="1">
      <c r="B6" s="275"/>
      <c r="C6" s="275"/>
      <c r="D6" s="275"/>
      <c r="E6" s="275"/>
      <c r="F6" s="275"/>
      <c r="G6" s="275"/>
      <c r="H6" s="275"/>
      <c r="I6" s="275"/>
      <c r="J6" s="275"/>
      <c r="K6" s="275"/>
      <c r="L6" s="275"/>
      <c r="M6" s="275"/>
      <c r="N6" s="275"/>
      <c r="O6" s="275"/>
      <c r="P6" s="275"/>
      <c r="Q6" s="275"/>
      <c r="R6" s="275"/>
      <c r="S6" s="275"/>
      <c r="T6" s="275"/>
      <c r="U6" s="275"/>
      <c r="V6" s="275"/>
      <c r="W6" s="275"/>
      <c r="X6" s="275"/>
      <c r="AB6" s="380"/>
      <c r="AC6" s="380"/>
      <c r="AD6" s="380"/>
      <c r="AE6" s="380"/>
      <c r="AF6" s="380"/>
      <c r="AG6" s="380"/>
      <c r="AH6" s="380"/>
      <c r="AI6" s="380"/>
      <c r="AJ6" s="380"/>
      <c r="AK6" s="380"/>
      <c r="AL6" s="380"/>
      <c r="AM6" s="380"/>
      <c r="AN6" s="380"/>
      <c r="AO6" s="380"/>
      <c r="AP6" s="372"/>
      <c r="AQ6" s="372"/>
      <c r="AR6" s="373"/>
    </row>
    <row r="7" spans="2:44" ht="14.25" customHeight="1">
      <c r="B7" s="287" t="s">
        <v>76</v>
      </c>
      <c r="C7" s="288"/>
      <c r="D7" s="288"/>
      <c r="E7" s="288"/>
      <c r="F7" s="289"/>
      <c r="G7" s="293" t="s">
        <v>89</v>
      </c>
      <c r="H7" s="294"/>
      <c r="I7" s="294"/>
      <c r="J7" s="294"/>
      <c r="K7" s="294"/>
      <c r="L7" s="294"/>
      <c r="M7" s="294"/>
      <c r="N7" s="294"/>
      <c r="O7" s="294"/>
      <c r="P7" s="294"/>
      <c r="Q7" s="294"/>
      <c r="R7" s="294"/>
      <c r="S7" s="294"/>
      <c r="T7" s="294"/>
      <c r="U7" s="294"/>
      <c r="V7" s="294"/>
      <c r="W7" s="294"/>
      <c r="X7" s="295"/>
      <c r="AB7" s="375">
        <v>2019</v>
      </c>
      <c r="AC7" s="375"/>
      <c r="AD7" s="376" t="s">
        <v>127</v>
      </c>
      <c r="AE7" s="376"/>
      <c r="AF7" s="376"/>
      <c r="AG7" s="376"/>
      <c r="AH7" s="376"/>
      <c r="AI7" s="557">
        <v>420000000</v>
      </c>
      <c r="AJ7" s="557"/>
      <c r="AK7" s="557"/>
      <c r="AL7" s="557">
        <v>170116138</v>
      </c>
      <c r="AM7" s="557"/>
      <c r="AN7" s="557"/>
      <c r="AO7" s="557"/>
      <c r="AP7" s="379">
        <f t="shared" ref="AP7:AP10" si="0">AL7/AI7</f>
        <v>0.40503842380952382</v>
      </c>
      <c r="AQ7" s="379"/>
      <c r="AR7" s="384">
        <f>SUM(AP7:AQ10)/4</f>
        <v>0.61645710773809526</v>
      </c>
    </row>
    <row r="8" spans="2:44" ht="14.25" customHeight="1">
      <c r="B8" s="290"/>
      <c r="C8" s="291"/>
      <c r="D8" s="291"/>
      <c r="E8" s="291"/>
      <c r="F8" s="292"/>
      <c r="G8" s="296"/>
      <c r="H8" s="297"/>
      <c r="I8" s="297"/>
      <c r="J8" s="297"/>
      <c r="K8" s="297"/>
      <c r="L8" s="297"/>
      <c r="M8" s="297"/>
      <c r="N8" s="297"/>
      <c r="O8" s="297"/>
      <c r="P8" s="297"/>
      <c r="Q8" s="297"/>
      <c r="R8" s="297"/>
      <c r="S8" s="297"/>
      <c r="T8" s="297"/>
      <c r="U8" s="297"/>
      <c r="V8" s="297"/>
      <c r="W8" s="297"/>
      <c r="X8" s="298"/>
      <c r="AB8" s="375"/>
      <c r="AC8" s="375"/>
      <c r="AD8" s="376" t="s">
        <v>128</v>
      </c>
      <c r="AE8" s="376"/>
      <c r="AF8" s="376"/>
      <c r="AG8" s="376"/>
      <c r="AH8" s="376"/>
      <c r="AI8" s="557">
        <v>420000000</v>
      </c>
      <c r="AJ8" s="557"/>
      <c r="AK8" s="557"/>
      <c r="AL8" s="557">
        <f>59713814+AL7</f>
        <v>229829952</v>
      </c>
      <c r="AM8" s="557"/>
      <c r="AN8" s="557"/>
      <c r="AO8" s="557"/>
      <c r="AP8" s="379">
        <f t="shared" si="0"/>
        <v>0.54721417142857143</v>
      </c>
      <c r="AQ8" s="379"/>
      <c r="AR8" s="384"/>
    </row>
    <row r="9" spans="2:44" ht="19.149999999999999" customHeight="1">
      <c r="B9" s="281" t="s">
        <v>49</v>
      </c>
      <c r="C9" s="282"/>
      <c r="D9" s="282"/>
      <c r="E9" s="282"/>
      <c r="F9" s="282"/>
      <c r="G9" s="282"/>
      <c r="H9" s="282"/>
      <c r="I9" s="282"/>
      <c r="J9" s="282"/>
      <c r="K9" s="282"/>
      <c r="L9" s="282"/>
      <c r="M9" s="282"/>
      <c r="N9" s="282"/>
      <c r="O9" s="282"/>
      <c r="P9" s="282"/>
      <c r="Q9" s="282"/>
      <c r="R9" s="282"/>
      <c r="S9" s="282"/>
      <c r="T9" s="282"/>
      <c r="U9" s="282"/>
      <c r="V9" s="282"/>
      <c r="W9" s="282"/>
      <c r="X9" s="283"/>
      <c r="AB9" s="375"/>
      <c r="AC9" s="375"/>
      <c r="AD9" s="376" t="s">
        <v>129</v>
      </c>
      <c r="AE9" s="376"/>
      <c r="AF9" s="376"/>
      <c r="AG9" s="376"/>
      <c r="AH9" s="376"/>
      <c r="AI9" s="557">
        <v>420000000</v>
      </c>
      <c r="AJ9" s="557"/>
      <c r="AK9" s="557"/>
      <c r="AL9" s="557">
        <f>57685373+AL8</f>
        <v>287515325</v>
      </c>
      <c r="AM9" s="557"/>
      <c r="AN9" s="557"/>
      <c r="AO9" s="557"/>
      <c r="AP9" s="379">
        <f t="shared" si="0"/>
        <v>0.68456029761904758</v>
      </c>
      <c r="AQ9" s="379"/>
      <c r="AR9" s="384"/>
    </row>
    <row r="10" spans="2:44" ht="15" customHeight="1">
      <c r="B10" s="268" t="s">
        <v>4</v>
      </c>
      <c r="C10" s="269"/>
      <c r="D10" s="269"/>
      <c r="E10" s="269"/>
      <c r="F10" s="269"/>
      <c r="G10" s="269"/>
      <c r="H10" s="269"/>
      <c r="I10" s="269"/>
      <c r="J10" s="269"/>
      <c r="K10" s="269"/>
      <c r="L10" s="269"/>
      <c r="M10" s="269"/>
      <c r="N10" s="269"/>
      <c r="O10" s="269"/>
      <c r="P10" s="269"/>
      <c r="Q10" s="269"/>
      <c r="R10" s="269"/>
      <c r="S10" s="269"/>
      <c r="T10" s="269"/>
      <c r="U10" s="269"/>
      <c r="V10" s="269"/>
      <c r="W10" s="269"/>
      <c r="X10" s="269"/>
      <c r="AB10" s="375"/>
      <c r="AC10" s="375"/>
      <c r="AD10" s="376" t="s">
        <v>130</v>
      </c>
      <c r="AE10" s="376"/>
      <c r="AF10" s="376"/>
      <c r="AG10" s="376"/>
      <c r="AH10" s="376"/>
      <c r="AI10" s="557">
        <v>420000000</v>
      </c>
      <c r="AJ10" s="557"/>
      <c r="AK10" s="557"/>
      <c r="AL10" s="557">
        <f>60671201+AL9</f>
        <v>348186526</v>
      </c>
      <c r="AM10" s="557"/>
      <c r="AN10" s="557"/>
      <c r="AO10" s="557"/>
      <c r="AP10" s="379">
        <f t="shared" si="0"/>
        <v>0.82901553809523809</v>
      </c>
      <c r="AQ10" s="379"/>
      <c r="AR10" s="384"/>
    </row>
    <row r="11" spans="2:44" ht="38.25" customHeight="1">
      <c r="B11" s="280" t="s">
        <v>178</v>
      </c>
      <c r="C11" s="280"/>
      <c r="D11" s="280"/>
      <c r="E11" s="280"/>
      <c r="F11" s="280"/>
      <c r="G11" s="280"/>
      <c r="H11" s="280"/>
      <c r="I11" s="280"/>
      <c r="J11" s="280"/>
      <c r="K11" s="280"/>
      <c r="L11" s="280"/>
      <c r="M11" s="280"/>
      <c r="N11" s="280"/>
      <c r="O11" s="280"/>
      <c r="P11" s="280"/>
      <c r="Q11" s="280"/>
      <c r="R11" s="280"/>
      <c r="S11" s="280"/>
      <c r="T11" s="280"/>
      <c r="U11" s="280"/>
      <c r="V11" s="280"/>
      <c r="W11" s="280"/>
      <c r="X11" s="280"/>
      <c r="AB11" s="374">
        <v>2020</v>
      </c>
      <c r="AC11" s="374"/>
      <c r="AD11" s="377" t="s">
        <v>131</v>
      </c>
      <c r="AE11" s="377"/>
      <c r="AF11" s="377"/>
      <c r="AG11" s="377"/>
      <c r="AH11" s="377"/>
      <c r="AI11" s="561">
        <v>120600000</v>
      </c>
      <c r="AJ11" s="561"/>
      <c r="AK11" s="561"/>
      <c r="AL11" s="561">
        <v>52971395</v>
      </c>
      <c r="AM11" s="561"/>
      <c r="AN11" s="561"/>
      <c r="AO11" s="561"/>
      <c r="AP11" s="382">
        <f>AL11/AI11</f>
        <v>0.43923213101160863</v>
      </c>
      <c r="AQ11" s="382"/>
      <c r="AR11" s="385">
        <f>SUM(AP11:AQ14)/4</f>
        <v>0.91731541448607634</v>
      </c>
    </row>
    <row r="12" spans="2:44" ht="12.75">
      <c r="B12" s="262" t="s">
        <v>56</v>
      </c>
      <c r="C12" s="263"/>
      <c r="D12" s="263"/>
      <c r="E12" s="263"/>
      <c r="F12" s="264"/>
      <c r="G12" s="262" t="s">
        <v>48</v>
      </c>
      <c r="H12" s="263"/>
      <c r="I12" s="263"/>
      <c r="J12" s="264"/>
      <c r="K12" s="262" t="s">
        <v>5</v>
      </c>
      <c r="L12" s="263"/>
      <c r="M12" s="263"/>
      <c r="N12" s="264"/>
      <c r="O12" s="268" t="s">
        <v>6</v>
      </c>
      <c r="P12" s="269"/>
      <c r="Q12" s="269"/>
      <c r="R12" s="269"/>
      <c r="S12" s="269"/>
      <c r="T12" s="269"/>
      <c r="U12" s="269"/>
      <c r="V12" s="269"/>
      <c r="W12" s="269"/>
      <c r="X12" s="270"/>
      <c r="Y12" s="49"/>
      <c r="Z12" s="50"/>
      <c r="AA12" s="50"/>
      <c r="AB12" s="374"/>
      <c r="AC12" s="374"/>
      <c r="AD12" s="377" t="s">
        <v>132</v>
      </c>
      <c r="AE12" s="377"/>
      <c r="AF12" s="377"/>
      <c r="AG12" s="377"/>
      <c r="AH12" s="377"/>
      <c r="AI12" s="561">
        <v>120600000</v>
      </c>
      <c r="AJ12" s="561"/>
      <c r="AK12" s="561"/>
      <c r="AL12" s="561">
        <f>62504925+AL11</f>
        <v>115476320</v>
      </c>
      <c r="AM12" s="561"/>
      <c r="AN12" s="561"/>
      <c r="AO12" s="561"/>
      <c r="AP12" s="382">
        <f t="shared" ref="AP12:AP22" si="1">AL12/AI12</f>
        <v>0.95751509121061362</v>
      </c>
      <c r="AQ12" s="382"/>
      <c r="AR12" s="385"/>
    </row>
    <row r="13" spans="2:44" ht="25.5" customHeight="1">
      <c r="B13" s="265"/>
      <c r="C13" s="266"/>
      <c r="D13" s="266"/>
      <c r="E13" s="266"/>
      <c r="F13" s="267"/>
      <c r="G13" s="265"/>
      <c r="H13" s="266"/>
      <c r="I13" s="266"/>
      <c r="J13" s="267"/>
      <c r="K13" s="265"/>
      <c r="L13" s="266"/>
      <c r="M13" s="266"/>
      <c r="N13" s="267"/>
      <c r="O13" s="268" t="s">
        <v>55</v>
      </c>
      <c r="P13" s="269"/>
      <c r="Q13" s="269"/>
      <c r="R13" s="270"/>
      <c r="S13" s="268" t="s">
        <v>54</v>
      </c>
      <c r="T13" s="269"/>
      <c r="U13" s="270"/>
      <c r="V13" s="268" t="s">
        <v>53</v>
      </c>
      <c r="W13" s="269"/>
      <c r="X13" s="270"/>
      <c r="Y13" s="49"/>
      <c r="Z13" s="50"/>
      <c r="AA13" s="50"/>
      <c r="AB13" s="374"/>
      <c r="AC13" s="374"/>
      <c r="AD13" s="377" t="s">
        <v>133</v>
      </c>
      <c r="AE13" s="377"/>
      <c r="AF13" s="377"/>
      <c r="AG13" s="377"/>
      <c r="AH13" s="377"/>
      <c r="AI13" s="561">
        <v>250600000</v>
      </c>
      <c r="AJ13" s="561"/>
      <c r="AK13" s="561"/>
      <c r="AL13" s="561">
        <f>43326303+AL12</f>
        <v>158802623</v>
      </c>
      <c r="AM13" s="561"/>
      <c r="AN13" s="561"/>
      <c r="AO13" s="561"/>
      <c r="AP13" s="382">
        <f t="shared" si="1"/>
        <v>0.63368963687150837</v>
      </c>
      <c r="AQ13" s="382"/>
      <c r="AR13" s="385"/>
    </row>
    <row r="14" spans="2:44" ht="29.25" customHeight="1">
      <c r="B14" s="276" t="s">
        <v>334</v>
      </c>
      <c r="C14" s="276"/>
      <c r="D14" s="276"/>
      <c r="E14" s="276"/>
      <c r="F14" s="276"/>
      <c r="G14" s="261" t="s">
        <v>100</v>
      </c>
      <c r="H14" s="261"/>
      <c r="I14" s="261"/>
      <c r="J14" s="261"/>
      <c r="K14" s="261">
        <v>1</v>
      </c>
      <c r="L14" s="261"/>
      <c r="M14" s="261"/>
      <c r="N14" s="261"/>
      <c r="O14" s="277">
        <v>1</v>
      </c>
      <c r="P14" s="278"/>
      <c r="Q14" s="278"/>
      <c r="R14" s="279"/>
      <c r="S14" s="329">
        <v>44561</v>
      </c>
      <c r="T14" s="330"/>
      <c r="U14" s="331"/>
      <c r="V14" s="332">
        <v>2021</v>
      </c>
      <c r="W14" s="332"/>
      <c r="X14" s="332"/>
      <c r="AB14" s="374"/>
      <c r="AC14" s="374"/>
      <c r="AD14" s="377" t="s">
        <v>134</v>
      </c>
      <c r="AE14" s="377"/>
      <c r="AF14" s="377"/>
      <c r="AG14" s="377"/>
      <c r="AH14" s="377"/>
      <c r="AI14" s="561">
        <v>348000000</v>
      </c>
      <c r="AJ14" s="561"/>
      <c r="AK14" s="561"/>
      <c r="AL14" s="561">
        <f>411508407+AL13</f>
        <v>570311030</v>
      </c>
      <c r="AM14" s="561"/>
      <c r="AN14" s="561"/>
      <c r="AO14" s="561"/>
      <c r="AP14" s="382">
        <f t="shared" si="1"/>
        <v>1.6388247988505746</v>
      </c>
      <c r="AQ14" s="382"/>
      <c r="AR14" s="385"/>
    </row>
    <row r="15" spans="2:44" ht="18" customHeight="1">
      <c r="B15" s="281" t="s">
        <v>7</v>
      </c>
      <c r="C15" s="282"/>
      <c r="D15" s="282"/>
      <c r="E15" s="282"/>
      <c r="F15" s="282"/>
      <c r="G15" s="282"/>
      <c r="H15" s="282"/>
      <c r="I15" s="282"/>
      <c r="J15" s="282"/>
      <c r="K15" s="282"/>
      <c r="L15" s="282"/>
      <c r="M15" s="282"/>
      <c r="N15" s="282"/>
      <c r="O15" s="282"/>
      <c r="P15" s="282"/>
      <c r="Q15" s="282"/>
      <c r="R15" s="282"/>
      <c r="S15" s="282"/>
      <c r="T15" s="282"/>
      <c r="U15" s="282"/>
      <c r="V15" s="282"/>
      <c r="W15" s="282"/>
      <c r="X15" s="283"/>
      <c r="Z15" s="46" t="s">
        <v>51</v>
      </c>
      <c r="AB15" s="375">
        <v>2021</v>
      </c>
      <c r="AC15" s="375"/>
      <c r="AD15" s="376" t="s">
        <v>135</v>
      </c>
      <c r="AE15" s="376"/>
      <c r="AF15" s="376"/>
      <c r="AG15" s="376"/>
      <c r="AH15" s="376"/>
      <c r="AI15" s="557">
        <v>481820000</v>
      </c>
      <c r="AJ15" s="557"/>
      <c r="AK15" s="557"/>
      <c r="AL15" s="557">
        <v>236492570</v>
      </c>
      <c r="AM15" s="557"/>
      <c r="AN15" s="557"/>
      <c r="AO15" s="557"/>
      <c r="AP15" s="379">
        <f t="shared" si="1"/>
        <v>0.4908317836536466</v>
      </c>
      <c r="AQ15" s="379"/>
      <c r="AR15" s="384">
        <f t="shared" ref="AR15" si="2">SUM(AP15:AQ18)/4</f>
        <v>0.70699297961188001</v>
      </c>
    </row>
    <row r="16" spans="2:44" ht="12.75" customHeight="1">
      <c r="B16" s="271" t="s">
        <v>52</v>
      </c>
      <c r="C16" s="262" t="s">
        <v>8</v>
      </c>
      <c r="D16" s="264"/>
      <c r="E16" s="262" t="s">
        <v>115</v>
      </c>
      <c r="F16" s="264"/>
      <c r="G16" s="262" t="s">
        <v>109</v>
      </c>
      <c r="H16" s="263"/>
      <c r="I16" s="263"/>
      <c r="J16" s="263"/>
      <c r="K16" s="263"/>
      <c r="L16" s="264"/>
      <c r="M16" s="274" t="s">
        <v>116</v>
      </c>
      <c r="N16" s="274"/>
      <c r="O16" s="274"/>
      <c r="P16" s="274"/>
      <c r="Q16" s="274"/>
      <c r="R16" s="274"/>
      <c r="S16" s="274"/>
      <c r="T16" s="274"/>
      <c r="U16" s="274"/>
      <c r="V16" s="274"/>
      <c r="W16" s="274"/>
      <c r="X16" s="274"/>
      <c r="AB16" s="375"/>
      <c r="AC16" s="375"/>
      <c r="AD16" s="376" t="s">
        <v>136</v>
      </c>
      <c r="AE16" s="376"/>
      <c r="AF16" s="376"/>
      <c r="AG16" s="376"/>
      <c r="AH16" s="376"/>
      <c r="AI16" s="557">
        <v>609820000</v>
      </c>
      <c r="AJ16" s="557"/>
      <c r="AK16" s="557"/>
      <c r="AL16" s="557">
        <v>468487789</v>
      </c>
      <c r="AM16" s="557"/>
      <c r="AN16" s="557"/>
      <c r="AO16" s="557"/>
      <c r="AP16" s="379">
        <f t="shared" si="1"/>
        <v>0.76823946246433372</v>
      </c>
      <c r="AQ16" s="379"/>
      <c r="AR16" s="384"/>
    </row>
    <row r="17" spans="2:44" ht="12.75" customHeight="1">
      <c r="B17" s="272"/>
      <c r="C17" s="265"/>
      <c r="D17" s="267"/>
      <c r="E17" s="265"/>
      <c r="F17" s="267"/>
      <c r="G17" s="265"/>
      <c r="H17" s="266"/>
      <c r="I17" s="266"/>
      <c r="J17" s="266"/>
      <c r="K17" s="266"/>
      <c r="L17" s="267"/>
      <c r="M17" s="268" t="s">
        <v>121</v>
      </c>
      <c r="N17" s="269"/>
      <c r="O17" s="269"/>
      <c r="P17" s="269"/>
      <c r="Q17" s="270"/>
      <c r="R17" s="268" t="s">
        <v>122</v>
      </c>
      <c r="S17" s="269"/>
      <c r="T17" s="269"/>
      <c r="U17" s="269"/>
      <c r="V17" s="273" t="s">
        <v>117</v>
      </c>
      <c r="W17" s="273"/>
      <c r="X17" s="273"/>
      <c r="AB17" s="375"/>
      <c r="AC17" s="375"/>
      <c r="AD17" s="376" t="s">
        <v>137</v>
      </c>
      <c r="AE17" s="376"/>
      <c r="AF17" s="376"/>
      <c r="AG17" s="376"/>
      <c r="AH17" s="376"/>
      <c r="AI17" s="557">
        <v>609820000</v>
      </c>
      <c r="AJ17" s="557"/>
      <c r="AK17" s="557"/>
      <c r="AL17" s="557">
        <v>455673893</v>
      </c>
      <c r="AM17" s="557"/>
      <c r="AN17" s="557"/>
      <c r="AO17" s="557"/>
      <c r="AP17" s="379">
        <f t="shared" si="1"/>
        <v>0.74722687514348496</v>
      </c>
      <c r="AQ17" s="379"/>
      <c r="AR17" s="384"/>
    </row>
    <row r="18" spans="2:44" ht="28.5" customHeight="1">
      <c r="B18" s="128" t="s">
        <v>335</v>
      </c>
      <c r="C18" s="259" t="s">
        <v>112</v>
      </c>
      <c r="D18" s="260"/>
      <c r="E18" s="261"/>
      <c r="F18" s="261"/>
      <c r="G18" s="276" t="s">
        <v>333</v>
      </c>
      <c r="H18" s="276"/>
      <c r="I18" s="276"/>
      <c r="J18" s="276"/>
      <c r="K18" s="276"/>
      <c r="L18" s="276"/>
      <c r="M18" s="333" t="s">
        <v>123</v>
      </c>
      <c r="N18" s="333"/>
      <c r="O18" s="333"/>
      <c r="P18" s="333"/>
      <c r="Q18" s="333"/>
      <c r="R18" s="334" t="s">
        <v>124</v>
      </c>
      <c r="S18" s="334"/>
      <c r="T18" s="334"/>
      <c r="U18" s="334"/>
      <c r="V18" s="335" t="s">
        <v>125</v>
      </c>
      <c r="W18" s="335"/>
      <c r="X18" s="335"/>
      <c r="AB18" s="375"/>
      <c r="AC18" s="375"/>
      <c r="AD18" s="376" t="s">
        <v>138</v>
      </c>
      <c r="AE18" s="376"/>
      <c r="AF18" s="376"/>
      <c r="AG18" s="376"/>
      <c r="AH18" s="376"/>
      <c r="AI18" s="557">
        <v>609820000</v>
      </c>
      <c r="AJ18" s="557"/>
      <c r="AK18" s="557"/>
      <c r="AL18" s="557">
        <v>501073115</v>
      </c>
      <c r="AM18" s="557"/>
      <c r="AN18" s="557"/>
      <c r="AO18" s="557"/>
      <c r="AP18" s="379">
        <f t="shared" si="1"/>
        <v>0.82167379718605493</v>
      </c>
      <c r="AQ18" s="379"/>
      <c r="AR18" s="384"/>
    </row>
    <row r="19" spans="2:44" ht="25.15" customHeight="1">
      <c r="B19" s="268" t="s">
        <v>9</v>
      </c>
      <c r="C19" s="269"/>
      <c r="D19" s="269"/>
      <c r="E19" s="269"/>
      <c r="F19" s="269"/>
      <c r="G19" s="269"/>
      <c r="H19" s="269"/>
      <c r="I19" s="269"/>
      <c r="J19" s="269"/>
      <c r="K19" s="269"/>
      <c r="L19" s="270"/>
      <c r="M19" s="268" t="s">
        <v>10</v>
      </c>
      <c r="N19" s="269"/>
      <c r="O19" s="269"/>
      <c r="P19" s="269"/>
      <c r="Q19" s="269"/>
      <c r="R19" s="269"/>
      <c r="S19" s="269"/>
      <c r="T19" s="269"/>
      <c r="U19" s="269"/>
      <c r="V19" s="269"/>
      <c r="W19" s="269"/>
      <c r="X19" s="270"/>
      <c r="AB19" s="374">
        <v>2022</v>
      </c>
      <c r="AC19" s="374"/>
      <c r="AD19" s="377" t="s">
        <v>139</v>
      </c>
      <c r="AE19" s="377"/>
      <c r="AF19" s="377"/>
      <c r="AG19" s="377"/>
      <c r="AH19" s="377"/>
      <c r="AI19" s="561">
        <v>337000000</v>
      </c>
      <c r="AJ19" s="561"/>
      <c r="AK19" s="561"/>
      <c r="AL19" s="561">
        <v>64735131</v>
      </c>
      <c r="AM19" s="561"/>
      <c r="AN19" s="561"/>
      <c r="AO19" s="561"/>
      <c r="AP19" s="382">
        <f t="shared" si="1"/>
        <v>0.1920923768545994</v>
      </c>
      <c r="AQ19" s="382"/>
      <c r="AR19" s="385" t="e">
        <f t="shared" ref="AR19" si="3">SUM(AP19:AQ22)/4</f>
        <v>#DIV/0!</v>
      </c>
    </row>
    <row r="20" spans="2:44" ht="45.4" customHeight="1">
      <c r="B20" s="259" t="s">
        <v>390</v>
      </c>
      <c r="C20" s="286"/>
      <c r="D20" s="286"/>
      <c r="E20" s="286"/>
      <c r="F20" s="286"/>
      <c r="G20" s="286"/>
      <c r="H20" s="286"/>
      <c r="I20" s="286"/>
      <c r="J20" s="286"/>
      <c r="K20" s="286"/>
      <c r="L20" s="260"/>
      <c r="M20" s="259"/>
      <c r="N20" s="286"/>
      <c r="O20" s="286"/>
      <c r="P20" s="286"/>
      <c r="Q20" s="286"/>
      <c r="R20" s="286"/>
      <c r="S20" s="286"/>
      <c r="T20" s="286"/>
      <c r="U20" s="286"/>
      <c r="V20" s="286"/>
      <c r="W20" s="286"/>
      <c r="X20" s="260"/>
      <c r="AA20" s="51"/>
      <c r="AB20" s="374"/>
      <c r="AC20" s="374"/>
      <c r="AD20" s="377" t="s">
        <v>140</v>
      </c>
      <c r="AE20" s="377"/>
      <c r="AF20" s="377"/>
      <c r="AG20" s="377"/>
      <c r="AH20" s="377"/>
      <c r="AI20" s="561">
        <v>337000000</v>
      </c>
      <c r="AJ20" s="561"/>
      <c r="AK20" s="561"/>
      <c r="AL20" s="561">
        <v>116257815</v>
      </c>
      <c r="AM20" s="561"/>
      <c r="AN20" s="561"/>
      <c r="AO20" s="561"/>
      <c r="AP20" s="382">
        <f t="shared" si="1"/>
        <v>0.34497867952522254</v>
      </c>
      <c r="AQ20" s="382"/>
      <c r="AR20" s="385"/>
    </row>
    <row r="21" spans="2:44" ht="18.95" customHeight="1">
      <c r="B21" s="281" t="s">
        <v>11</v>
      </c>
      <c r="C21" s="282"/>
      <c r="D21" s="282"/>
      <c r="E21" s="282"/>
      <c r="F21" s="282"/>
      <c r="G21" s="282"/>
      <c r="H21" s="282"/>
      <c r="I21" s="282"/>
      <c r="J21" s="282"/>
      <c r="K21" s="282"/>
      <c r="L21" s="282"/>
      <c r="M21" s="282"/>
      <c r="N21" s="282"/>
      <c r="O21" s="282"/>
      <c r="P21" s="282"/>
      <c r="Q21" s="282"/>
      <c r="R21" s="282"/>
      <c r="S21" s="282"/>
      <c r="T21" s="282"/>
      <c r="U21" s="282"/>
      <c r="V21" s="282"/>
      <c r="W21" s="282"/>
      <c r="X21" s="283"/>
      <c r="AB21" s="374"/>
      <c r="AC21" s="374"/>
      <c r="AD21" s="377" t="s">
        <v>141</v>
      </c>
      <c r="AE21" s="377"/>
      <c r="AF21" s="377"/>
      <c r="AG21" s="377"/>
      <c r="AH21" s="377"/>
      <c r="AI21" s="561"/>
      <c r="AJ21" s="561"/>
      <c r="AK21" s="561"/>
      <c r="AL21" s="561"/>
      <c r="AM21" s="561"/>
      <c r="AN21" s="561"/>
      <c r="AO21" s="561"/>
      <c r="AP21" s="382" t="e">
        <f t="shared" si="1"/>
        <v>#DIV/0!</v>
      </c>
      <c r="AQ21" s="382"/>
      <c r="AR21" s="385"/>
    </row>
    <row r="22" spans="2:44" ht="18.95" customHeight="1">
      <c r="B22" s="284" t="s">
        <v>12</v>
      </c>
      <c r="C22" s="284"/>
      <c r="D22" s="72" t="s">
        <v>13</v>
      </c>
      <c r="E22" s="72" t="s">
        <v>14</v>
      </c>
      <c r="F22" s="72" t="s">
        <v>15</v>
      </c>
      <c r="G22" s="285" t="s">
        <v>16</v>
      </c>
      <c r="H22" s="285"/>
      <c r="I22" s="285"/>
      <c r="J22" s="72" t="s">
        <v>17</v>
      </c>
      <c r="K22" s="285" t="s">
        <v>18</v>
      </c>
      <c r="L22" s="285"/>
      <c r="M22" s="285"/>
      <c r="N22" s="72" t="s">
        <v>19</v>
      </c>
      <c r="O22" s="285" t="s">
        <v>20</v>
      </c>
      <c r="P22" s="285"/>
      <c r="Q22" s="285" t="s">
        <v>21</v>
      </c>
      <c r="R22" s="285"/>
      <c r="S22" s="285"/>
      <c r="T22" s="285" t="s">
        <v>22</v>
      </c>
      <c r="U22" s="285"/>
      <c r="V22" s="285" t="s">
        <v>23</v>
      </c>
      <c r="W22" s="285"/>
      <c r="X22" s="72" t="s">
        <v>24</v>
      </c>
      <c r="AB22" s="374"/>
      <c r="AC22" s="374"/>
      <c r="AD22" s="377" t="s">
        <v>142</v>
      </c>
      <c r="AE22" s="377"/>
      <c r="AF22" s="377"/>
      <c r="AG22" s="377"/>
      <c r="AH22" s="377"/>
      <c r="AI22" s="561"/>
      <c r="AJ22" s="561"/>
      <c r="AK22" s="561"/>
      <c r="AL22" s="561"/>
      <c r="AM22" s="561"/>
      <c r="AN22" s="561"/>
      <c r="AO22" s="561"/>
      <c r="AP22" s="382" t="e">
        <f t="shared" si="1"/>
        <v>#DIV/0!</v>
      </c>
      <c r="AQ22" s="382"/>
      <c r="AR22" s="385"/>
    </row>
    <row r="23" spans="2:44" ht="18.95" customHeight="1">
      <c r="B23" s="284" t="s">
        <v>25</v>
      </c>
      <c r="C23" s="284"/>
      <c r="D23" s="601">
        <f>AL15</f>
        <v>236492570</v>
      </c>
      <c r="E23" s="602"/>
      <c r="F23" s="603"/>
      <c r="G23" s="604">
        <f>AL16</f>
        <v>468487789</v>
      </c>
      <c r="H23" s="605"/>
      <c r="I23" s="605"/>
      <c r="J23" s="605"/>
      <c r="K23" s="605"/>
      <c r="L23" s="605"/>
      <c r="M23" s="606"/>
      <c r="N23" s="601">
        <f>AL17</f>
        <v>455673893</v>
      </c>
      <c r="O23" s="602"/>
      <c r="P23" s="602"/>
      <c r="Q23" s="602"/>
      <c r="R23" s="602"/>
      <c r="S23" s="603"/>
      <c r="T23" s="604">
        <f>AL18</f>
        <v>501073115</v>
      </c>
      <c r="U23" s="605"/>
      <c r="V23" s="605"/>
      <c r="W23" s="605"/>
      <c r="X23" s="606"/>
      <c r="Z23" s="52"/>
      <c r="AA23" s="52"/>
    </row>
    <row r="24" spans="2:44" ht="18.95" customHeight="1">
      <c r="B24" s="284" t="s">
        <v>26</v>
      </c>
      <c r="C24" s="284"/>
      <c r="D24" s="601">
        <f>AI15</f>
        <v>481820000</v>
      </c>
      <c r="E24" s="602"/>
      <c r="F24" s="603"/>
      <c r="G24" s="604">
        <f>AI16</f>
        <v>609820000</v>
      </c>
      <c r="H24" s="605"/>
      <c r="I24" s="605"/>
      <c r="J24" s="605"/>
      <c r="K24" s="605"/>
      <c r="L24" s="605"/>
      <c r="M24" s="606"/>
      <c r="N24" s="601">
        <f>AI17</f>
        <v>609820000</v>
      </c>
      <c r="O24" s="602"/>
      <c r="P24" s="602"/>
      <c r="Q24" s="602"/>
      <c r="R24" s="602"/>
      <c r="S24" s="603"/>
      <c r="T24" s="604">
        <f>AI18</f>
        <v>609820000</v>
      </c>
      <c r="U24" s="605"/>
      <c r="V24" s="605"/>
      <c r="W24" s="605"/>
      <c r="X24" s="606"/>
      <c r="Y24" s="53"/>
    </row>
    <row r="25" spans="2:44" ht="19.7" customHeight="1">
      <c r="B25" s="281" t="s">
        <v>47</v>
      </c>
      <c r="C25" s="282"/>
      <c r="D25" s="282"/>
      <c r="E25" s="282"/>
      <c r="F25" s="282"/>
      <c r="G25" s="282"/>
      <c r="H25" s="282"/>
      <c r="I25" s="282"/>
      <c r="J25" s="282"/>
      <c r="K25" s="282"/>
      <c r="L25" s="282"/>
      <c r="M25" s="282"/>
      <c r="N25" s="282"/>
      <c r="O25" s="282"/>
      <c r="P25" s="282"/>
      <c r="Q25" s="282"/>
      <c r="R25" s="282"/>
      <c r="S25" s="282"/>
      <c r="T25" s="282"/>
      <c r="U25" s="282"/>
      <c r="V25" s="282"/>
      <c r="W25" s="282"/>
      <c r="X25" s="283"/>
    </row>
    <row r="26" spans="2:44" ht="25.5">
      <c r="B26" s="72" t="s">
        <v>27</v>
      </c>
      <c r="C26" s="72" t="s">
        <v>28</v>
      </c>
      <c r="D26" s="72" t="s">
        <v>29</v>
      </c>
      <c r="E26" s="72" t="s">
        <v>30</v>
      </c>
      <c r="F26" s="27"/>
      <c r="G26" s="27"/>
      <c r="H26" s="299"/>
      <c r="I26" s="299"/>
      <c r="J26" s="299"/>
      <c r="K26" s="299"/>
      <c r="L26" s="299"/>
      <c r="M26" s="299"/>
      <c r="N26" s="299"/>
      <c r="O26" s="299"/>
      <c r="P26" s="299"/>
      <c r="Q26" s="299"/>
      <c r="R26" s="299"/>
      <c r="S26" s="301"/>
      <c r="T26" s="301"/>
      <c r="U26" s="301"/>
      <c r="V26" s="301"/>
      <c r="W26" s="301"/>
      <c r="X26" s="302"/>
    </row>
    <row r="27" spans="2:44" ht="17.649999999999999" customHeight="1">
      <c r="B27" s="74" t="s">
        <v>31</v>
      </c>
      <c r="C27" s="365">
        <f>IF(ISERROR($D$23/$D$24),0,$D$23/$D$24)</f>
        <v>0.4908317836536466</v>
      </c>
      <c r="D27" s="365">
        <f>$E$18</f>
        <v>0</v>
      </c>
      <c r="E27" s="73">
        <f>$O$14</f>
        <v>1</v>
      </c>
      <c r="F27" s="28"/>
      <c r="G27" s="28"/>
      <c r="H27" s="300"/>
      <c r="I27" s="300"/>
      <c r="J27" s="303"/>
      <c r="K27" s="303"/>
      <c r="L27" s="5"/>
      <c r="M27" s="5"/>
      <c r="N27" s="300"/>
      <c r="O27" s="300"/>
      <c r="P27" s="300"/>
      <c r="Q27" s="300"/>
      <c r="R27" s="300"/>
      <c r="S27" s="304"/>
      <c r="T27" s="304"/>
      <c r="U27" s="304"/>
      <c r="V27" s="304"/>
      <c r="W27" s="304"/>
      <c r="X27" s="305"/>
    </row>
    <row r="28" spans="2:44" ht="17.649999999999999" customHeight="1">
      <c r="B28" s="74" t="s">
        <v>32</v>
      </c>
      <c r="C28" s="366"/>
      <c r="D28" s="366"/>
      <c r="E28" s="73">
        <f t="shared" ref="E28:E37" si="4">$O$14</f>
        <v>1</v>
      </c>
      <c r="F28" s="28"/>
      <c r="G28" s="28"/>
      <c r="H28" s="303"/>
      <c r="I28" s="303"/>
      <c r="J28" s="303"/>
      <c r="K28" s="303"/>
      <c r="L28" s="6"/>
      <c r="M28" s="5"/>
      <c r="N28" s="303"/>
      <c r="O28" s="303"/>
      <c r="P28" s="303"/>
      <c r="Q28" s="303"/>
      <c r="R28" s="303"/>
      <c r="S28" s="304"/>
      <c r="T28" s="304"/>
      <c r="U28" s="304"/>
      <c r="V28" s="304"/>
      <c r="W28" s="304"/>
      <c r="X28" s="305"/>
    </row>
    <row r="29" spans="2:44" ht="17.649999999999999" customHeight="1">
      <c r="B29" s="74" t="s">
        <v>33</v>
      </c>
      <c r="C29" s="367"/>
      <c r="D29" s="367"/>
      <c r="E29" s="73">
        <f t="shared" si="4"/>
        <v>1</v>
      </c>
      <c r="F29" s="28"/>
      <c r="G29" s="28"/>
      <c r="H29" s="303"/>
      <c r="I29" s="303"/>
      <c r="J29" s="303"/>
      <c r="K29" s="303"/>
      <c r="L29" s="6"/>
      <c r="M29" s="5"/>
      <c r="N29" s="303"/>
      <c r="O29" s="303"/>
      <c r="P29" s="303"/>
      <c r="Q29" s="303"/>
      <c r="R29" s="303"/>
      <c r="S29" s="304"/>
      <c r="T29" s="304"/>
      <c r="U29" s="304"/>
      <c r="V29" s="304"/>
      <c r="W29" s="304"/>
      <c r="X29" s="305"/>
    </row>
    <row r="30" spans="2:44" ht="17.649999999999999" customHeight="1">
      <c r="B30" s="74" t="s">
        <v>34</v>
      </c>
      <c r="C30" s="365">
        <f>IF(ISERROR($G$23/$G$24),0,$G$23/$G$24)</f>
        <v>0.76823946246433372</v>
      </c>
      <c r="D30" s="365">
        <f t="shared" ref="D30:D36" si="5">$E$18</f>
        <v>0</v>
      </c>
      <c r="E30" s="73">
        <f t="shared" si="4"/>
        <v>1</v>
      </c>
      <c r="F30" s="28"/>
      <c r="G30" s="28"/>
      <c r="H30" s="303"/>
      <c r="I30" s="303"/>
      <c r="J30" s="303"/>
      <c r="K30" s="303"/>
      <c r="L30" s="6"/>
      <c r="M30" s="5"/>
      <c r="N30" s="303"/>
      <c r="O30" s="303"/>
      <c r="P30" s="303"/>
      <c r="Q30" s="303"/>
      <c r="R30" s="303"/>
      <c r="S30" s="304"/>
      <c r="T30" s="304"/>
      <c r="U30" s="304"/>
      <c r="V30" s="304"/>
      <c r="W30" s="304"/>
      <c r="X30" s="305"/>
    </row>
    <row r="31" spans="2:44" ht="17.649999999999999" customHeight="1">
      <c r="B31" s="74" t="s">
        <v>35</v>
      </c>
      <c r="C31" s="366"/>
      <c r="D31" s="366"/>
      <c r="E31" s="73">
        <f t="shared" si="4"/>
        <v>1</v>
      </c>
      <c r="F31" s="28"/>
      <c r="G31" s="28"/>
      <c r="H31" s="303"/>
      <c r="I31" s="303"/>
      <c r="J31" s="303"/>
      <c r="K31" s="303"/>
      <c r="L31" s="6"/>
      <c r="M31" s="5"/>
      <c r="N31" s="303"/>
      <c r="O31" s="303"/>
      <c r="P31" s="303"/>
      <c r="Q31" s="303"/>
      <c r="R31" s="303"/>
      <c r="S31" s="304"/>
      <c r="T31" s="304"/>
      <c r="U31" s="304"/>
      <c r="V31" s="304"/>
      <c r="W31" s="304"/>
      <c r="X31" s="305"/>
    </row>
    <row r="32" spans="2:44" ht="17.649999999999999" customHeight="1">
      <c r="B32" s="74" t="s">
        <v>36</v>
      </c>
      <c r="C32" s="367"/>
      <c r="D32" s="367"/>
      <c r="E32" s="73">
        <f t="shared" si="4"/>
        <v>1</v>
      </c>
      <c r="F32" s="28"/>
      <c r="G32" s="28"/>
      <c r="H32" s="303"/>
      <c r="I32" s="303"/>
      <c r="J32" s="303"/>
      <c r="K32" s="303"/>
      <c r="L32" s="6"/>
      <c r="M32" s="5"/>
      <c r="N32" s="303"/>
      <c r="O32" s="303"/>
      <c r="P32" s="303"/>
      <c r="Q32" s="303"/>
      <c r="R32" s="303"/>
      <c r="S32" s="304"/>
      <c r="T32" s="304"/>
      <c r="U32" s="304"/>
      <c r="V32" s="304"/>
      <c r="W32" s="304"/>
      <c r="X32" s="305"/>
    </row>
    <row r="33" spans="2:27" ht="17.649999999999999" customHeight="1">
      <c r="B33" s="74" t="s">
        <v>37</v>
      </c>
      <c r="C33" s="365">
        <f>IF(ISERROR($N$23/$N$24),0,$N$23/$N$24)</f>
        <v>0.74722687514348496</v>
      </c>
      <c r="D33" s="365">
        <f t="shared" si="5"/>
        <v>0</v>
      </c>
      <c r="E33" s="73">
        <f t="shared" si="4"/>
        <v>1</v>
      </c>
      <c r="F33" s="28"/>
      <c r="G33" s="28"/>
      <c r="H33" s="303"/>
      <c r="I33" s="303"/>
      <c r="J33" s="303"/>
      <c r="K33" s="303"/>
      <c r="L33" s="6"/>
      <c r="M33" s="5"/>
      <c r="N33" s="303"/>
      <c r="O33" s="303"/>
      <c r="P33" s="303"/>
      <c r="Q33" s="303"/>
      <c r="R33" s="303"/>
      <c r="S33" s="304"/>
      <c r="T33" s="304"/>
      <c r="U33" s="304"/>
      <c r="V33" s="304"/>
      <c r="W33" s="304"/>
      <c r="X33" s="305"/>
    </row>
    <row r="34" spans="2:27" ht="17.649999999999999" customHeight="1">
      <c r="B34" s="74" t="s">
        <v>38</v>
      </c>
      <c r="C34" s="366"/>
      <c r="D34" s="366"/>
      <c r="E34" s="73">
        <f t="shared" si="4"/>
        <v>1</v>
      </c>
      <c r="F34" s="28"/>
      <c r="G34" s="28"/>
      <c r="H34" s="303"/>
      <c r="I34" s="303"/>
      <c r="J34" s="303"/>
      <c r="K34" s="303"/>
      <c r="L34" s="6"/>
      <c r="M34" s="5"/>
      <c r="N34" s="303"/>
      <c r="O34" s="303"/>
      <c r="P34" s="303"/>
      <c r="Q34" s="303"/>
      <c r="R34" s="303"/>
      <c r="S34" s="304"/>
      <c r="T34" s="304"/>
      <c r="U34" s="304"/>
      <c r="V34" s="304"/>
      <c r="W34" s="304"/>
      <c r="X34" s="305"/>
    </row>
    <row r="35" spans="2:27" ht="17.649999999999999" customHeight="1">
      <c r="B35" s="74" t="s">
        <v>39</v>
      </c>
      <c r="C35" s="367"/>
      <c r="D35" s="367"/>
      <c r="E35" s="73">
        <f t="shared" si="4"/>
        <v>1</v>
      </c>
      <c r="F35" s="28"/>
      <c r="G35" s="28"/>
      <c r="H35" s="303"/>
      <c r="I35" s="303"/>
      <c r="J35" s="303"/>
      <c r="K35" s="303"/>
      <c r="L35" s="6"/>
      <c r="M35" s="5"/>
      <c r="N35" s="303"/>
      <c r="O35" s="303"/>
      <c r="P35" s="303"/>
      <c r="Q35" s="303"/>
      <c r="R35" s="303"/>
      <c r="S35" s="304"/>
      <c r="T35" s="304"/>
      <c r="U35" s="304"/>
      <c r="V35" s="304"/>
      <c r="W35" s="304"/>
      <c r="X35" s="305"/>
    </row>
    <row r="36" spans="2:27" ht="17.649999999999999" customHeight="1">
      <c r="B36" s="74" t="s">
        <v>40</v>
      </c>
      <c r="C36" s="365">
        <f>IF(ISERROR($T$23/$T$24),0,$T$23/$T$24)</f>
        <v>0.82167379718605493</v>
      </c>
      <c r="D36" s="365">
        <f t="shared" si="5"/>
        <v>0</v>
      </c>
      <c r="E36" s="73">
        <f t="shared" si="4"/>
        <v>1</v>
      </c>
      <c r="F36" s="28"/>
      <c r="G36" s="28"/>
      <c r="H36" s="303"/>
      <c r="I36" s="303"/>
      <c r="J36" s="303"/>
      <c r="K36" s="303"/>
      <c r="L36" s="6"/>
      <c r="M36" s="5"/>
      <c r="N36" s="303"/>
      <c r="O36" s="303"/>
      <c r="P36" s="303"/>
      <c r="Q36" s="303"/>
      <c r="R36" s="303"/>
      <c r="S36" s="304"/>
      <c r="T36" s="304"/>
      <c r="U36" s="304"/>
      <c r="V36" s="304"/>
      <c r="W36" s="304"/>
      <c r="X36" s="305"/>
    </row>
    <row r="37" spans="2:27" ht="17.649999999999999" customHeight="1">
      <c r="B37" s="74" t="s">
        <v>41</v>
      </c>
      <c r="C37" s="366"/>
      <c r="D37" s="366"/>
      <c r="E37" s="73">
        <f t="shared" si="4"/>
        <v>1</v>
      </c>
      <c r="F37" s="28"/>
      <c r="G37" s="28"/>
      <c r="H37" s="303"/>
      <c r="I37" s="303"/>
      <c r="J37" s="303"/>
      <c r="K37" s="303"/>
      <c r="L37" s="6"/>
      <c r="M37" s="5"/>
      <c r="N37" s="303"/>
      <c r="O37" s="303"/>
      <c r="P37" s="303"/>
      <c r="Q37" s="303"/>
      <c r="R37" s="303"/>
      <c r="S37" s="304"/>
      <c r="T37" s="304"/>
      <c r="U37" s="304"/>
      <c r="V37" s="304"/>
      <c r="W37" s="304"/>
      <c r="X37" s="305"/>
    </row>
    <row r="38" spans="2:27" ht="17.649999999999999" customHeight="1">
      <c r="B38" s="74" t="s">
        <v>42</v>
      </c>
      <c r="C38" s="367"/>
      <c r="D38" s="367"/>
      <c r="E38" s="73">
        <v>0</v>
      </c>
      <c r="F38" s="29"/>
      <c r="G38" s="29"/>
      <c r="H38" s="308"/>
      <c r="I38" s="308"/>
      <c r="J38" s="308"/>
      <c r="K38" s="308"/>
      <c r="L38" s="7"/>
      <c r="M38" s="8"/>
      <c r="N38" s="308"/>
      <c r="O38" s="308"/>
      <c r="P38" s="308"/>
      <c r="Q38" s="308"/>
      <c r="R38" s="308"/>
      <c r="S38" s="306"/>
      <c r="T38" s="306"/>
      <c r="U38" s="306"/>
      <c r="V38" s="306"/>
      <c r="W38" s="306"/>
      <c r="X38" s="307"/>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311" t="s">
        <v>50</v>
      </c>
      <c r="C40" s="312"/>
      <c r="D40" s="312"/>
      <c r="E40" s="312"/>
      <c r="F40" s="312"/>
      <c r="G40" s="312"/>
      <c r="H40" s="312"/>
      <c r="I40" s="312"/>
      <c r="J40" s="312"/>
      <c r="K40" s="312"/>
      <c r="L40" s="312"/>
      <c r="M40" s="312"/>
      <c r="N40" s="312"/>
      <c r="O40" s="312"/>
      <c r="P40" s="312"/>
      <c r="Q40" s="312"/>
      <c r="R40" s="312"/>
      <c r="S40" s="312"/>
      <c r="T40" s="312"/>
      <c r="U40" s="312"/>
      <c r="V40" s="312"/>
      <c r="W40" s="312"/>
      <c r="X40" s="313"/>
    </row>
    <row r="41" spans="2:27" ht="33" customHeight="1">
      <c r="B41" s="309"/>
      <c r="C41" s="309"/>
      <c r="D41" s="309"/>
      <c r="E41" s="309"/>
      <c r="F41" s="309"/>
      <c r="G41" s="309"/>
      <c r="H41" s="309"/>
      <c r="I41" s="309"/>
      <c r="J41" s="309"/>
      <c r="K41" s="309"/>
      <c r="L41" s="309"/>
      <c r="M41" s="309"/>
      <c r="N41" s="309"/>
      <c r="O41" s="309"/>
      <c r="P41" s="309"/>
      <c r="Q41" s="309"/>
      <c r="R41" s="309"/>
      <c r="S41" s="309"/>
      <c r="T41" s="309"/>
      <c r="U41" s="309"/>
      <c r="V41" s="309"/>
      <c r="W41" s="309"/>
      <c r="X41" s="309"/>
      <c r="Y41" s="54"/>
      <c r="Z41" s="55"/>
      <c r="AA41" s="55"/>
    </row>
    <row r="42" spans="2:27" ht="10.5" customHeight="1">
      <c r="B42" s="310"/>
      <c r="C42" s="299"/>
      <c r="D42" s="299"/>
      <c r="E42" s="299"/>
      <c r="F42" s="299"/>
      <c r="G42" s="299"/>
      <c r="H42" s="299"/>
      <c r="I42" s="299"/>
      <c r="J42" s="299"/>
      <c r="K42" s="299"/>
      <c r="L42" s="299"/>
      <c r="M42" s="299"/>
      <c r="N42" s="299"/>
      <c r="O42" s="299"/>
      <c r="P42" s="299"/>
      <c r="Q42" s="299"/>
      <c r="R42" s="299"/>
      <c r="S42" s="299"/>
      <c r="T42" s="299"/>
      <c r="U42" s="299"/>
      <c r="V42" s="299"/>
      <c r="W42" s="299"/>
      <c r="X42" s="302"/>
      <c r="Y42" s="56"/>
      <c r="Z42" s="57"/>
      <c r="AA42" s="58"/>
    </row>
    <row r="43" spans="2:27" ht="18" customHeight="1">
      <c r="B43" s="323" t="s">
        <v>43</v>
      </c>
      <c r="C43" s="324"/>
      <c r="D43" s="324"/>
      <c r="E43" s="324"/>
      <c r="F43" s="324"/>
      <c r="G43" s="324"/>
      <c r="H43" s="324"/>
      <c r="I43" s="324"/>
      <c r="J43" s="324"/>
      <c r="K43" s="324"/>
      <c r="L43" s="324"/>
      <c r="M43" s="324"/>
      <c r="N43" s="324"/>
      <c r="O43" s="324"/>
      <c r="P43" s="324"/>
      <c r="Q43" s="324"/>
      <c r="R43" s="324"/>
      <c r="S43" s="324"/>
      <c r="T43" s="324"/>
      <c r="U43" s="324"/>
      <c r="V43" s="324"/>
      <c r="W43" s="324"/>
      <c r="X43" s="325"/>
      <c r="Y43" s="56"/>
      <c r="Z43" s="57"/>
      <c r="AA43" s="58"/>
    </row>
    <row r="44" spans="2:27" ht="32.25" customHeight="1">
      <c r="B44" s="326"/>
      <c r="C44" s="327"/>
      <c r="D44" s="327"/>
      <c r="E44" s="327"/>
      <c r="F44" s="327"/>
      <c r="G44" s="327"/>
      <c r="H44" s="327"/>
      <c r="I44" s="327"/>
      <c r="J44" s="327"/>
      <c r="K44" s="327"/>
      <c r="L44" s="327"/>
      <c r="M44" s="327"/>
      <c r="N44" s="327"/>
      <c r="O44" s="327"/>
      <c r="P44" s="327"/>
      <c r="Q44" s="327"/>
      <c r="R44" s="327"/>
      <c r="S44" s="327"/>
      <c r="T44" s="327"/>
      <c r="U44" s="327"/>
      <c r="V44" s="327"/>
      <c r="W44" s="327"/>
      <c r="X44" s="328"/>
      <c r="Y44" s="56"/>
      <c r="Z44" s="57"/>
      <c r="AA44" s="58"/>
    </row>
    <row r="45" spans="2:27" ht="8.4499999999999993" customHeight="1">
      <c r="B45" s="30"/>
      <c r="C45" s="27"/>
      <c r="D45" s="27"/>
      <c r="E45" s="27"/>
      <c r="F45" s="27"/>
      <c r="G45" s="299"/>
      <c r="H45" s="299"/>
      <c r="I45" s="299"/>
      <c r="J45" s="299"/>
      <c r="K45" s="299"/>
      <c r="L45" s="299"/>
      <c r="M45" s="27"/>
      <c r="N45" s="27"/>
      <c r="O45" s="27"/>
      <c r="P45" s="27"/>
      <c r="Q45" s="27"/>
      <c r="R45" s="27"/>
      <c r="S45" s="27"/>
      <c r="T45" s="27"/>
      <c r="U45" s="27"/>
      <c r="V45" s="27"/>
      <c r="W45" s="27"/>
      <c r="X45" s="31"/>
      <c r="Y45" s="56"/>
      <c r="Z45" s="57"/>
      <c r="AA45" s="58"/>
    </row>
    <row r="46" spans="2:27" ht="12.75">
      <c r="B46" s="314" t="s">
        <v>44</v>
      </c>
      <c r="C46" s="315"/>
      <c r="D46" s="315"/>
      <c r="E46" s="315"/>
      <c r="F46" s="315"/>
      <c r="G46" s="315"/>
      <c r="H46" s="315"/>
      <c r="I46" s="28"/>
      <c r="J46" s="13" t="s">
        <v>45</v>
      </c>
      <c r="K46" s="28"/>
      <c r="L46" s="316"/>
      <c r="M46" s="317"/>
      <c r="N46" s="28"/>
      <c r="O46" s="5" t="s">
        <v>46</v>
      </c>
      <c r="P46" s="28"/>
      <c r="Q46" s="259"/>
      <c r="R46" s="260"/>
      <c r="S46" s="28"/>
      <c r="T46" s="28"/>
      <c r="U46" s="28"/>
      <c r="V46" s="28"/>
      <c r="W46" s="28"/>
      <c r="X46" s="33"/>
      <c r="Y46" s="56"/>
      <c r="Z46" s="57"/>
      <c r="AA46" s="58"/>
    </row>
    <row r="47" spans="2:27" ht="8.4499999999999993" customHeight="1">
      <c r="B47" s="34"/>
      <c r="C47" s="28"/>
      <c r="D47" s="28"/>
      <c r="E47" s="28"/>
      <c r="F47" s="28"/>
      <c r="G47" s="28"/>
      <c r="H47" s="28"/>
      <c r="I47" s="318"/>
      <c r="J47" s="318"/>
      <c r="K47" s="318"/>
      <c r="L47" s="318"/>
      <c r="M47" s="318"/>
      <c r="N47" s="318"/>
      <c r="O47" s="318"/>
      <c r="P47" s="318"/>
      <c r="Q47" s="318"/>
      <c r="R47" s="318"/>
      <c r="S47" s="318"/>
      <c r="T47" s="318"/>
      <c r="U47" s="318"/>
      <c r="V47" s="318"/>
      <c r="W47" s="318"/>
      <c r="X47" s="319"/>
      <c r="Y47" s="56"/>
      <c r="Z47" s="57"/>
      <c r="AA47" s="58"/>
    </row>
    <row r="48" spans="2:27" ht="35.25" customHeight="1">
      <c r="B48" s="320" t="s">
        <v>57</v>
      </c>
      <c r="C48" s="321"/>
      <c r="D48" s="321"/>
      <c r="E48" s="321"/>
      <c r="F48" s="321"/>
      <c r="G48" s="321"/>
      <c r="H48" s="321"/>
      <c r="I48" s="321"/>
      <c r="J48" s="321"/>
      <c r="K48" s="321"/>
      <c r="L48" s="321"/>
      <c r="M48" s="321"/>
      <c r="N48" s="321"/>
      <c r="O48" s="321"/>
      <c r="P48" s="321"/>
      <c r="Q48" s="321"/>
      <c r="R48" s="321"/>
      <c r="S48" s="321"/>
      <c r="T48" s="321"/>
      <c r="U48" s="321"/>
      <c r="V48" s="321"/>
      <c r="W48" s="321"/>
      <c r="X48" s="322"/>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303"/>
      <c r="H50" s="303"/>
      <c r="I50" s="303"/>
      <c r="J50" s="303"/>
      <c r="K50" s="303"/>
      <c r="L50" s="303"/>
      <c r="M50" s="303"/>
      <c r="N50" s="303"/>
      <c r="O50" s="303"/>
      <c r="P50" s="303"/>
      <c r="Q50" s="303"/>
      <c r="R50" s="303"/>
      <c r="S50" s="303"/>
      <c r="T50" s="303"/>
      <c r="U50" s="303"/>
      <c r="V50" s="303"/>
      <c r="W50" s="303"/>
      <c r="X50" s="303"/>
      <c r="Y50" s="56"/>
      <c r="Z50" s="57"/>
      <c r="AA50" s="58"/>
    </row>
  </sheetData>
  <sheetProtection selectLockedCells="1" selectUnlockedCells="1"/>
  <mergeCells count="221">
    <mergeCell ref="AR7:AR10"/>
    <mergeCell ref="AR11:AR14"/>
    <mergeCell ref="AR15:AR18"/>
    <mergeCell ref="AR19:AR22"/>
    <mergeCell ref="B46:H46"/>
    <mergeCell ref="L46:M46"/>
    <mergeCell ref="Q46:R46"/>
    <mergeCell ref="I47:X47"/>
    <mergeCell ref="B48:X48"/>
    <mergeCell ref="H36:I36"/>
    <mergeCell ref="J36:K36"/>
    <mergeCell ref="N36:O36"/>
    <mergeCell ref="P36:R36"/>
    <mergeCell ref="H37:I37"/>
    <mergeCell ref="J37:K37"/>
    <mergeCell ref="N37:O37"/>
    <mergeCell ref="P37:R37"/>
    <mergeCell ref="H34:I34"/>
    <mergeCell ref="J34:K34"/>
    <mergeCell ref="N34:O34"/>
    <mergeCell ref="P34:R34"/>
    <mergeCell ref="H35:I35"/>
    <mergeCell ref="J35:K35"/>
    <mergeCell ref="N35:O35"/>
    <mergeCell ref="H32:I32"/>
    <mergeCell ref="J32:K32"/>
    <mergeCell ref="N32:O32"/>
    <mergeCell ref="P32:R32"/>
    <mergeCell ref="H33:I33"/>
    <mergeCell ref="J33:K33"/>
    <mergeCell ref="N33:O33"/>
    <mergeCell ref="P33:R33"/>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C36:C38"/>
    <mergeCell ref="D36:D38"/>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P35:R35"/>
    <mergeCell ref="D23:F23"/>
    <mergeCell ref="G23:M23"/>
    <mergeCell ref="N23:S23"/>
    <mergeCell ref="T23:X23"/>
    <mergeCell ref="D24:F24"/>
    <mergeCell ref="G24:M24"/>
    <mergeCell ref="N24:S24"/>
    <mergeCell ref="T24:X24"/>
    <mergeCell ref="B25:X25"/>
    <mergeCell ref="AI22:AK22"/>
    <mergeCell ref="AL22:AO22"/>
    <mergeCell ref="AP22:AQ22"/>
    <mergeCell ref="B21:X21"/>
    <mergeCell ref="AD21:AH21"/>
    <mergeCell ref="AI21:AK21"/>
    <mergeCell ref="AL21:AO21"/>
    <mergeCell ref="AP21:AQ21"/>
    <mergeCell ref="B22:C22"/>
    <mergeCell ref="G22:I22"/>
    <mergeCell ref="K22:M22"/>
    <mergeCell ref="O22:P22"/>
    <mergeCell ref="Q22:S22"/>
    <mergeCell ref="AL16:AO16"/>
    <mergeCell ref="AP19:AQ19"/>
    <mergeCell ref="B20:L20"/>
    <mergeCell ref="M20:X20"/>
    <mergeCell ref="AD20:AH20"/>
    <mergeCell ref="AI20:AK20"/>
    <mergeCell ref="AL20:AO20"/>
    <mergeCell ref="AP20:AQ20"/>
    <mergeCell ref="AD18:AH18"/>
    <mergeCell ref="AI18:AK18"/>
    <mergeCell ref="AL18:AO18"/>
    <mergeCell ref="AP18:AQ18"/>
    <mergeCell ref="B19:L19"/>
    <mergeCell ref="M19:X19"/>
    <mergeCell ref="AB19:AC22"/>
    <mergeCell ref="AD19:AH19"/>
    <mergeCell ref="AI19:AK19"/>
    <mergeCell ref="AL19:AO19"/>
    <mergeCell ref="C18:D18"/>
    <mergeCell ref="E18:F18"/>
    <mergeCell ref="G18:L18"/>
    <mergeCell ref="M18:Q18"/>
    <mergeCell ref="R18:U18"/>
    <mergeCell ref="V18:X18"/>
    <mergeCell ref="AI14:AK14"/>
    <mergeCell ref="AL14:AO14"/>
    <mergeCell ref="AP14:AQ14"/>
    <mergeCell ref="B15:X15"/>
    <mergeCell ref="AB15:AC18"/>
    <mergeCell ref="AD15:AH15"/>
    <mergeCell ref="AI15:AK15"/>
    <mergeCell ref="AL15:AO15"/>
    <mergeCell ref="AP15:AQ15"/>
    <mergeCell ref="B16:B17"/>
    <mergeCell ref="C16:D17"/>
    <mergeCell ref="AP16:AQ16"/>
    <mergeCell ref="M17:Q17"/>
    <mergeCell ref="R17:U17"/>
    <mergeCell ref="V17:X17"/>
    <mergeCell ref="AD17:AH17"/>
    <mergeCell ref="AI17:AK17"/>
    <mergeCell ref="AL17:AO17"/>
    <mergeCell ref="AP17:AQ17"/>
    <mergeCell ref="E16:F17"/>
    <mergeCell ref="G16:L17"/>
    <mergeCell ref="M16:X16"/>
    <mergeCell ref="AD16:AH16"/>
    <mergeCell ref="AI16:AK16"/>
    <mergeCell ref="AI11:AK11"/>
    <mergeCell ref="AL11:AO11"/>
    <mergeCell ref="AP11:AQ11"/>
    <mergeCell ref="B12:F13"/>
    <mergeCell ref="G12:J13"/>
    <mergeCell ref="K12:N13"/>
    <mergeCell ref="O12:X12"/>
    <mergeCell ref="AD12:AH12"/>
    <mergeCell ref="AI12:AK12"/>
    <mergeCell ref="AL12:AO12"/>
    <mergeCell ref="AP12:AQ12"/>
    <mergeCell ref="O13:R13"/>
    <mergeCell ref="S13:U13"/>
    <mergeCell ref="V13:X13"/>
    <mergeCell ref="AD13:AH13"/>
    <mergeCell ref="AI13:AK13"/>
    <mergeCell ref="AL13:AO13"/>
    <mergeCell ref="AP13:AQ13"/>
    <mergeCell ref="AP7:AQ7"/>
    <mergeCell ref="AD8:AH8"/>
    <mergeCell ref="AI8:AK8"/>
    <mergeCell ref="AL8:AO8"/>
    <mergeCell ref="AP8:AQ8"/>
    <mergeCell ref="B9:X9"/>
    <mergeCell ref="AD9:AH9"/>
    <mergeCell ref="AI9:AK9"/>
    <mergeCell ref="AL9:AO9"/>
    <mergeCell ref="AP9:AQ9"/>
    <mergeCell ref="B7:F8"/>
    <mergeCell ref="G7:X8"/>
    <mergeCell ref="AB7:AC10"/>
    <mergeCell ref="AD7:AH7"/>
    <mergeCell ref="AI7:AK7"/>
    <mergeCell ref="AL7:AO7"/>
    <mergeCell ref="B10:X10"/>
    <mergeCell ref="AD10:AH10"/>
    <mergeCell ref="AI10:AK10"/>
    <mergeCell ref="AL10:AO10"/>
    <mergeCell ref="AP10:AQ10"/>
    <mergeCell ref="AI5:AK6"/>
    <mergeCell ref="AL5:AO6"/>
    <mergeCell ref="AP5:AQ6"/>
    <mergeCell ref="B6:X6"/>
    <mergeCell ref="B1:T1"/>
    <mergeCell ref="U1:X4"/>
    <mergeCell ref="B2:T4"/>
    <mergeCell ref="C5:D5"/>
    <mergeCell ref="E5:G5"/>
    <mergeCell ref="H5:J5"/>
    <mergeCell ref="K5:N5"/>
    <mergeCell ref="O5:R5"/>
    <mergeCell ref="S5:V5"/>
    <mergeCell ref="AB3:AR4"/>
    <mergeCell ref="AR5:AR6"/>
    <mergeCell ref="AB1:AR1"/>
    <mergeCell ref="C27:C29"/>
    <mergeCell ref="D27:D29"/>
    <mergeCell ref="C30:C32"/>
    <mergeCell ref="D30:D32"/>
    <mergeCell ref="C33:C35"/>
    <mergeCell ref="D33:D35"/>
    <mergeCell ref="W5:X5"/>
    <mergeCell ref="AB5:AC6"/>
    <mergeCell ref="AD5:AH6"/>
    <mergeCell ref="B11:X11"/>
    <mergeCell ref="AB11:AC14"/>
    <mergeCell ref="AD11:AH11"/>
    <mergeCell ref="B14:F14"/>
    <mergeCell ref="G14:J14"/>
    <mergeCell ref="K14:N14"/>
    <mergeCell ref="O14:R14"/>
    <mergeCell ref="S14:U14"/>
    <mergeCell ref="V14:X14"/>
    <mergeCell ref="AD14:AH14"/>
    <mergeCell ref="T22:U22"/>
    <mergeCell ref="V22:W22"/>
    <mergeCell ref="AD22:AH22"/>
    <mergeCell ref="B24:C24"/>
    <mergeCell ref="B23:C23"/>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Hoja1!$A$3:$A$24</xm:f>
          </x14:formula1>
          <xm:sqref>G7:X8</xm:sqref>
        </x14:dataValidation>
        <x14:dataValidation type="list" allowBlank="1" showInputMessage="1" showErrorMessage="1">
          <x14:formula1>
            <xm:f>Hoja1!$D$3:$D$13</xm:f>
          </x14:formula1>
          <xm:sqref>G14:J14</xm:sqref>
        </x14:dataValidation>
        <x14:dataValidation type="list" allowBlank="1" showInputMessage="1" showErrorMessage="1">
          <x14:formula1>
            <xm:f>'\\172.23.131.133\Sistema Integrado de Gestion de Calidad y Ambiental\4. Indicadores de Gestión\2021\[Servicios públicos.xlsx]Hoja1'!#REF!</xm:f>
          </x14:formula1>
          <xm:sqref>C18:D18</xm:sqref>
        </x14:dataValidation>
      </x14:dataValidations>
    </ext>
  </extLst>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42">
    <tabColor theme="7"/>
    <pageSetUpPr fitToPage="1"/>
  </sheetPr>
  <dimension ref="B1:AR50"/>
  <sheetViews>
    <sheetView zoomScale="80" zoomScaleNormal="80" zoomScaleSheetLayoutView="100" workbookViewId="0">
      <selection activeCell="H5" sqref="H5:J5"/>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34" width="4.625" style="46"/>
    <col min="35" max="37" width="5.375" style="46" customWidth="1"/>
    <col min="38" max="43" width="4.625" style="46"/>
    <col min="44" max="44" width="9" style="23" customWidth="1"/>
    <col min="45" max="16384" width="4.625" style="23"/>
  </cols>
  <sheetData>
    <row r="1" spans="2:44" ht="20.25" customHeight="1">
      <c r="B1" s="344" t="s">
        <v>72</v>
      </c>
      <c r="C1" s="345"/>
      <c r="D1" s="345"/>
      <c r="E1" s="345"/>
      <c r="F1" s="345"/>
      <c r="G1" s="345"/>
      <c r="H1" s="345"/>
      <c r="I1" s="345"/>
      <c r="J1" s="345"/>
      <c r="K1" s="345"/>
      <c r="L1" s="345"/>
      <c r="M1" s="345"/>
      <c r="N1" s="345"/>
      <c r="O1" s="345"/>
      <c r="P1" s="345"/>
      <c r="Q1" s="345"/>
      <c r="R1" s="345"/>
      <c r="S1" s="345"/>
      <c r="T1" s="346"/>
      <c r="U1" s="356"/>
      <c r="V1" s="357"/>
      <c r="W1" s="357"/>
      <c r="X1" s="358"/>
      <c r="AB1" s="383" t="s">
        <v>374</v>
      </c>
      <c r="AC1" s="383"/>
      <c r="AD1" s="383"/>
      <c r="AE1" s="383"/>
      <c r="AF1" s="383"/>
      <c r="AG1" s="383"/>
      <c r="AH1" s="383"/>
      <c r="AI1" s="383"/>
      <c r="AJ1" s="383"/>
      <c r="AK1" s="383"/>
      <c r="AL1" s="383"/>
      <c r="AM1" s="383"/>
      <c r="AN1" s="383"/>
      <c r="AO1" s="383"/>
      <c r="AP1" s="383"/>
      <c r="AQ1" s="383"/>
      <c r="AR1" s="383"/>
    </row>
    <row r="2" spans="2:44" ht="13.5" customHeight="1">
      <c r="B2" s="347" t="s">
        <v>75</v>
      </c>
      <c r="C2" s="348"/>
      <c r="D2" s="348"/>
      <c r="E2" s="348"/>
      <c r="F2" s="348"/>
      <c r="G2" s="348"/>
      <c r="H2" s="348"/>
      <c r="I2" s="348"/>
      <c r="J2" s="348"/>
      <c r="K2" s="348"/>
      <c r="L2" s="348"/>
      <c r="M2" s="348"/>
      <c r="N2" s="348"/>
      <c r="O2" s="348"/>
      <c r="P2" s="348"/>
      <c r="Q2" s="348"/>
      <c r="R2" s="348"/>
      <c r="S2" s="348"/>
      <c r="T2" s="349"/>
      <c r="U2" s="359"/>
      <c r="V2" s="360"/>
      <c r="W2" s="360"/>
      <c r="X2" s="361"/>
    </row>
    <row r="3" spans="2:44" ht="13.5" customHeight="1">
      <c r="B3" s="350"/>
      <c r="C3" s="351"/>
      <c r="D3" s="351"/>
      <c r="E3" s="351"/>
      <c r="F3" s="351"/>
      <c r="G3" s="351"/>
      <c r="H3" s="351"/>
      <c r="I3" s="351"/>
      <c r="J3" s="351"/>
      <c r="K3" s="351"/>
      <c r="L3" s="351"/>
      <c r="M3" s="351"/>
      <c r="N3" s="351"/>
      <c r="O3" s="351"/>
      <c r="P3" s="351"/>
      <c r="Q3" s="351"/>
      <c r="R3" s="351"/>
      <c r="S3" s="351"/>
      <c r="T3" s="352"/>
      <c r="U3" s="359"/>
      <c r="V3" s="360"/>
      <c r="W3" s="360"/>
      <c r="X3" s="361"/>
      <c r="AB3" s="372" t="s">
        <v>194</v>
      </c>
      <c r="AC3" s="372"/>
      <c r="AD3" s="372"/>
      <c r="AE3" s="372"/>
      <c r="AF3" s="372"/>
      <c r="AG3" s="372"/>
      <c r="AH3" s="372"/>
      <c r="AI3" s="372"/>
      <c r="AJ3" s="372"/>
      <c r="AK3" s="372"/>
      <c r="AL3" s="372"/>
      <c r="AM3" s="372"/>
      <c r="AN3" s="372"/>
      <c r="AO3" s="372"/>
      <c r="AP3" s="372"/>
      <c r="AQ3" s="372"/>
      <c r="AR3" s="372"/>
    </row>
    <row r="4" spans="2:44" ht="13.5" customHeight="1">
      <c r="B4" s="353"/>
      <c r="C4" s="354"/>
      <c r="D4" s="354"/>
      <c r="E4" s="354"/>
      <c r="F4" s="354"/>
      <c r="G4" s="354"/>
      <c r="H4" s="354"/>
      <c r="I4" s="354"/>
      <c r="J4" s="354"/>
      <c r="K4" s="354"/>
      <c r="L4" s="354"/>
      <c r="M4" s="354"/>
      <c r="N4" s="354"/>
      <c r="O4" s="354"/>
      <c r="P4" s="354"/>
      <c r="Q4" s="354"/>
      <c r="R4" s="354"/>
      <c r="S4" s="354"/>
      <c r="T4" s="355"/>
      <c r="U4" s="362"/>
      <c r="V4" s="363"/>
      <c r="W4" s="363"/>
      <c r="X4" s="364"/>
      <c r="AB4" s="372"/>
      <c r="AC4" s="372"/>
      <c r="AD4" s="372"/>
      <c r="AE4" s="372"/>
      <c r="AF4" s="372"/>
      <c r="AG4" s="372"/>
      <c r="AH4" s="372"/>
      <c r="AI4" s="372"/>
      <c r="AJ4" s="372"/>
      <c r="AK4" s="372"/>
      <c r="AL4" s="372"/>
      <c r="AM4" s="372"/>
      <c r="AN4" s="372"/>
      <c r="AO4" s="372"/>
      <c r="AP4" s="372"/>
      <c r="AQ4" s="372"/>
      <c r="AR4" s="372"/>
    </row>
    <row r="5" spans="2:44" s="41" customFormat="1" ht="14.25" customHeight="1">
      <c r="B5" s="42" t="s">
        <v>0</v>
      </c>
      <c r="C5" s="336" t="s">
        <v>126</v>
      </c>
      <c r="D5" s="336"/>
      <c r="E5" s="337" t="s">
        <v>1</v>
      </c>
      <c r="F5" s="337"/>
      <c r="G5" s="337"/>
      <c r="H5" s="338" t="s">
        <v>441</v>
      </c>
      <c r="I5" s="338"/>
      <c r="J5" s="338"/>
      <c r="K5" s="337" t="s">
        <v>2</v>
      </c>
      <c r="L5" s="337"/>
      <c r="M5" s="337"/>
      <c r="N5" s="337"/>
      <c r="O5" s="783">
        <v>44764</v>
      </c>
      <c r="P5" s="336"/>
      <c r="Q5" s="336"/>
      <c r="R5" s="336"/>
      <c r="S5" s="339" t="s">
        <v>3</v>
      </c>
      <c r="T5" s="340"/>
      <c r="U5" s="340"/>
      <c r="V5" s="341"/>
      <c r="W5" s="342" t="s">
        <v>120</v>
      </c>
      <c r="X5" s="343"/>
      <c r="Y5" s="47"/>
      <c r="Z5" s="48"/>
      <c r="AA5" s="48"/>
      <c r="AB5" s="380" t="s">
        <v>143</v>
      </c>
      <c r="AC5" s="380"/>
      <c r="AD5" s="380" t="s">
        <v>144</v>
      </c>
      <c r="AE5" s="380"/>
      <c r="AF5" s="380"/>
      <c r="AG5" s="380"/>
      <c r="AH5" s="380"/>
      <c r="AI5" s="380" t="s">
        <v>145</v>
      </c>
      <c r="AJ5" s="380"/>
      <c r="AK5" s="380"/>
      <c r="AL5" s="380" t="s">
        <v>146</v>
      </c>
      <c r="AM5" s="380"/>
      <c r="AN5" s="380"/>
      <c r="AO5" s="380"/>
      <c r="AP5" s="372" t="s">
        <v>149</v>
      </c>
      <c r="AQ5" s="372"/>
      <c r="AR5" s="373" t="s">
        <v>150</v>
      </c>
    </row>
    <row r="6" spans="2:44" ht="9" customHeight="1">
      <c r="B6" s="275"/>
      <c r="C6" s="275"/>
      <c r="D6" s="275"/>
      <c r="E6" s="275"/>
      <c r="F6" s="275"/>
      <c r="G6" s="275"/>
      <c r="H6" s="275"/>
      <c r="I6" s="275"/>
      <c r="J6" s="275"/>
      <c r="K6" s="275"/>
      <c r="L6" s="275"/>
      <c r="M6" s="275"/>
      <c r="N6" s="275"/>
      <c r="O6" s="275"/>
      <c r="P6" s="275"/>
      <c r="Q6" s="275"/>
      <c r="R6" s="275"/>
      <c r="S6" s="275"/>
      <c r="T6" s="275"/>
      <c r="U6" s="275"/>
      <c r="V6" s="275"/>
      <c r="W6" s="275"/>
      <c r="X6" s="275"/>
      <c r="AB6" s="380"/>
      <c r="AC6" s="380"/>
      <c r="AD6" s="380"/>
      <c r="AE6" s="380"/>
      <c r="AF6" s="380"/>
      <c r="AG6" s="380"/>
      <c r="AH6" s="380"/>
      <c r="AI6" s="380"/>
      <c r="AJ6" s="380"/>
      <c r="AK6" s="380"/>
      <c r="AL6" s="380"/>
      <c r="AM6" s="380"/>
      <c r="AN6" s="380"/>
      <c r="AO6" s="380"/>
      <c r="AP6" s="372"/>
      <c r="AQ6" s="372"/>
      <c r="AR6" s="373"/>
    </row>
    <row r="7" spans="2:44" ht="14.25" customHeight="1">
      <c r="B7" s="287" t="s">
        <v>76</v>
      </c>
      <c r="C7" s="288"/>
      <c r="D7" s="288"/>
      <c r="E7" s="288"/>
      <c r="F7" s="289"/>
      <c r="G7" s="293" t="s">
        <v>89</v>
      </c>
      <c r="H7" s="294"/>
      <c r="I7" s="294"/>
      <c r="J7" s="294"/>
      <c r="K7" s="294"/>
      <c r="L7" s="294"/>
      <c r="M7" s="294"/>
      <c r="N7" s="294"/>
      <c r="O7" s="294"/>
      <c r="P7" s="294"/>
      <c r="Q7" s="294"/>
      <c r="R7" s="294"/>
      <c r="S7" s="294"/>
      <c r="T7" s="294"/>
      <c r="U7" s="294"/>
      <c r="V7" s="294"/>
      <c r="W7" s="294"/>
      <c r="X7" s="295"/>
      <c r="AB7" s="375">
        <v>2019</v>
      </c>
      <c r="AC7" s="375"/>
      <c r="AD7" s="376" t="s">
        <v>127</v>
      </c>
      <c r="AE7" s="376"/>
      <c r="AF7" s="376"/>
      <c r="AG7" s="376"/>
      <c r="AH7" s="376"/>
      <c r="AI7" s="557">
        <v>357621525.05000001</v>
      </c>
      <c r="AJ7" s="557"/>
      <c r="AK7" s="557"/>
      <c r="AL7" s="557">
        <v>205162328.94999999</v>
      </c>
      <c r="AM7" s="557"/>
      <c r="AN7" s="557"/>
      <c r="AO7" s="557"/>
      <c r="AP7" s="379">
        <f t="shared" ref="AP7:AP10" si="0">AL7/AI7</f>
        <v>0.5736856273439237</v>
      </c>
      <c r="AQ7" s="379"/>
      <c r="AR7" s="384">
        <f>SUM(AP7:AQ10)/4</f>
        <v>0.7852684773679004</v>
      </c>
    </row>
    <row r="8" spans="2:44" ht="14.25" customHeight="1">
      <c r="B8" s="290"/>
      <c r="C8" s="291"/>
      <c r="D8" s="291"/>
      <c r="E8" s="291"/>
      <c r="F8" s="292"/>
      <c r="G8" s="296"/>
      <c r="H8" s="297"/>
      <c r="I8" s="297"/>
      <c r="J8" s="297"/>
      <c r="K8" s="297"/>
      <c r="L8" s="297"/>
      <c r="M8" s="297"/>
      <c r="N8" s="297"/>
      <c r="O8" s="297"/>
      <c r="P8" s="297"/>
      <c r="Q8" s="297"/>
      <c r="R8" s="297"/>
      <c r="S8" s="297"/>
      <c r="T8" s="297"/>
      <c r="U8" s="297"/>
      <c r="V8" s="297"/>
      <c r="W8" s="297"/>
      <c r="X8" s="298"/>
      <c r="AB8" s="375"/>
      <c r="AC8" s="375"/>
      <c r="AD8" s="376" t="s">
        <v>128</v>
      </c>
      <c r="AE8" s="376"/>
      <c r="AF8" s="376"/>
      <c r="AG8" s="376"/>
      <c r="AH8" s="376"/>
      <c r="AI8" s="557">
        <v>357621525.05000001</v>
      </c>
      <c r="AJ8" s="557"/>
      <c r="AK8" s="557"/>
      <c r="AL8" s="557">
        <f>65678710+AL7</f>
        <v>270841038.94999999</v>
      </c>
      <c r="AM8" s="557"/>
      <c r="AN8" s="557"/>
      <c r="AO8" s="557"/>
      <c r="AP8" s="379">
        <f t="shared" si="0"/>
        <v>0.7573398690476838</v>
      </c>
      <c r="AQ8" s="379"/>
      <c r="AR8" s="384"/>
    </row>
    <row r="9" spans="2:44" ht="19.149999999999999" customHeight="1">
      <c r="B9" s="281" t="s">
        <v>49</v>
      </c>
      <c r="C9" s="282"/>
      <c r="D9" s="282"/>
      <c r="E9" s="282"/>
      <c r="F9" s="282"/>
      <c r="G9" s="282"/>
      <c r="H9" s="282"/>
      <c r="I9" s="282"/>
      <c r="J9" s="282"/>
      <c r="K9" s="282"/>
      <c r="L9" s="282"/>
      <c r="M9" s="282"/>
      <c r="N9" s="282"/>
      <c r="O9" s="282"/>
      <c r="P9" s="282"/>
      <c r="Q9" s="282"/>
      <c r="R9" s="282"/>
      <c r="S9" s="282"/>
      <c r="T9" s="282"/>
      <c r="U9" s="282"/>
      <c r="V9" s="282"/>
      <c r="W9" s="282"/>
      <c r="X9" s="283"/>
      <c r="AB9" s="375"/>
      <c r="AC9" s="375"/>
      <c r="AD9" s="376" t="s">
        <v>129</v>
      </c>
      <c r="AE9" s="376"/>
      <c r="AF9" s="376"/>
      <c r="AG9" s="376"/>
      <c r="AH9" s="376"/>
      <c r="AI9" s="557">
        <v>357621525.05000001</v>
      </c>
      <c r="AJ9" s="557"/>
      <c r="AK9" s="557"/>
      <c r="AL9" s="557">
        <f>36397697+AL8</f>
        <v>307238735.94999999</v>
      </c>
      <c r="AM9" s="557"/>
      <c r="AN9" s="557"/>
      <c r="AO9" s="557"/>
      <c r="AP9" s="379">
        <f t="shared" si="0"/>
        <v>0.85911701178234201</v>
      </c>
      <c r="AQ9" s="379"/>
      <c r="AR9" s="384"/>
    </row>
    <row r="10" spans="2:44" ht="15" customHeight="1">
      <c r="B10" s="268" t="s">
        <v>4</v>
      </c>
      <c r="C10" s="269"/>
      <c r="D10" s="269"/>
      <c r="E10" s="269"/>
      <c r="F10" s="269"/>
      <c r="G10" s="269"/>
      <c r="H10" s="269"/>
      <c r="I10" s="269"/>
      <c r="J10" s="269"/>
      <c r="K10" s="269"/>
      <c r="L10" s="269"/>
      <c r="M10" s="269"/>
      <c r="N10" s="269"/>
      <c r="O10" s="269"/>
      <c r="P10" s="269"/>
      <c r="Q10" s="269"/>
      <c r="R10" s="269"/>
      <c r="S10" s="269"/>
      <c r="T10" s="269"/>
      <c r="U10" s="269"/>
      <c r="V10" s="269"/>
      <c r="W10" s="269"/>
      <c r="X10" s="269"/>
      <c r="AB10" s="375"/>
      <c r="AC10" s="375"/>
      <c r="AD10" s="376" t="s">
        <v>130</v>
      </c>
      <c r="AE10" s="376"/>
      <c r="AF10" s="376"/>
      <c r="AG10" s="376"/>
      <c r="AH10" s="376"/>
      <c r="AI10" s="557">
        <v>357621525.05000001</v>
      </c>
      <c r="AJ10" s="557"/>
      <c r="AK10" s="557"/>
      <c r="AL10" s="557">
        <f>32834802+AL9</f>
        <v>340073537.94999999</v>
      </c>
      <c r="AM10" s="557"/>
      <c r="AN10" s="557"/>
      <c r="AO10" s="557"/>
      <c r="AP10" s="379">
        <f t="shared" si="0"/>
        <v>0.9509314012976523</v>
      </c>
      <c r="AQ10" s="379"/>
      <c r="AR10" s="384"/>
    </row>
    <row r="11" spans="2:44" ht="38.25" customHeight="1">
      <c r="B11" s="280" t="s">
        <v>179</v>
      </c>
      <c r="C11" s="280"/>
      <c r="D11" s="280"/>
      <c r="E11" s="280"/>
      <c r="F11" s="280"/>
      <c r="G11" s="280"/>
      <c r="H11" s="280"/>
      <c r="I11" s="280"/>
      <c r="J11" s="280"/>
      <c r="K11" s="280"/>
      <c r="L11" s="280"/>
      <c r="M11" s="280"/>
      <c r="N11" s="280"/>
      <c r="O11" s="280"/>
      <c r="P11" s="280"/>
      <c r="Q11" s="280"/>
      <c r="R11" s="280"/>
      <c r="S11" s="280"/>
      <c r="T11" s="280"/>
      <c r="U11" s="280"/>
      <c r="V11" s="280"/>
      <c r="W11" s="280"/>
      <c r="X11" s="280"/>
      <c r="AB11" s="374">
        <v>2020</v>
      </c>
      <c r="AC11" s="374"/>
      <c r="AD11" s="377" t="s">
        <v>131</v>
      </c>
      <c r="AE11" s="377"/>
      <c r="AF11" s="377"/>
      <c r="AG11" s="377"/>
      <c r="AH11" s="377"/>
      <c r="AI11" s="561">
        <v>202000000</v>
      </c>
      <c r="AJ11" s="561"/>
      <c r="AK11" s="561"/>
      <c r="AL11" s="561">
        <v>16896848</v>
      </c>
      <c r="AM11" s="561"/>
      <c r="AN11" s="561"/>
      <c r="AO11" s="561"/>
      <c r="AP11" s="382">
        <f>AL11/AI11</f>
        <v>8.3647762376237625E-2</v>
      </c>
      <c r="AQ11" s="382"/>
      <c r="AR11" s="385">
        <f>SUM(AP11:AQ14)/4</f>
        <v>0.21682571870247469</v>
      </c>
    </row>
    <row r="12" spans="2:44" ht="12.75">
      <c r="B12" s="262" t="s">
        <v>56</v>
      </c>
      <c r="C12" s="263"/>
      <c r="D12" s="263"/>
      <c r="E12" s="263"/>
      <c r="F12" s="264"/>
      <c r="G12" s="262" t="s">
        <v>48</v>
      </c>
      <c r="H12" s="263"/>
      <c r="I12" s="263"/>
      <c r="J12" s="264"/>
      <c r="K12" s="262" t="s">
        <v>5</v>
      </c>
      <c r="L12" s="263"/>
      <c r="M12" s="263"/>
      <c r="N12" s="264"/>
      <c r="O12" s="268" t="s">
        <v>6</v>
      </c>
      <c r="P12" s="269"/>
      <c r="Q12" s="269"/>
      <c r="R12" s="269"/>
      <c r="S12" s="269"/>
      <c r="T12" s="269"/>
      <c r="U12" s="269"/>
      <c r="V12" s="269"/>
      <c r="W12" s="269"/>
      <c r="X12" s="270"/>
      <c r="Y12" s="49"/>
      <c r="Z12" s="50"/>
      <c r="AA12" s="50"/>
      <c r="AB12" s="374"/>
      <c r="AC12" s="374"/>
      <c r="AD12" s="377" t="s">
        <v>132</v>
      </c>
      <c r="AE12" s="377"/>
      <c r="AF12" s="377"/>
      <c r="AG12" s="377"/>
      <c r="AH12" s="377"/>
      <c r="AI12" s="561">
        <v>202000000</v>
      </c>
      <c r="AJ12" s="561"/>
      <c r="AK12" s="561"/>
      <c r="AL12" s="561">
        <f>29257732+AL11</f>
        <v>46154580</v>
      </c>
      <c r="AM12" s="561"/>
      <c r="AN12" s="561"/>
      <c r="AO12" s="561"/>
      <c r="AP12" s="382">
        <f t="shared" ref="AP12:AP22" si="1">AL12/AI12</f>
        <v>0.22848801980198019</v>
      </c>
      <c r="AQ12" s="382"/>
      <c r="AR12" s="385"/>
    </row>
    <row r="13" spans="2:44" ht="25.5" customHeight="1">
      <c r="B13" s="265"/>
      <c r="C13" s="266"/>
      <c r="D13" s="266"/>
      <c r="E13" s="266"/>
      <c r="F13" s="267"/>
      <c r="G13" s="265"/>
      <c r="H13" s="266"/>
      <c r="I13" s="266"/>
      <c r="J13" s="267"/>
      <c r="K13" s="265"/>
      <c r="L13" s="266"/>
      <c r="M13" s="266"/>
      <c r="N13" s="267"/>
      <c r="O13" s="268" t="s">
        <v>55</v>
      </c>
      <c r="P13" s="269"/>
      <c r="Q13" s="269"/>
      <c r="R13" s="270"/>
      <c r="S13" s="268" t="s">
        <v>54</v>
      </c>
      <c r="T13" s="269"/>
      <c r="U13" s="270"/>
      <c r="V13" s="268" t="s">
        <v>53</v>
      </c>
      <c r="W13" s="269"/>
      <c r="X13" s="270"/>
      <c r="Y13" s="49"/>
      <c r="Z13" s="50"/>
      <c r="AA13" s="50"/>
      <c r="AB13" s="374"/>
      <c r="AC13" s="374"/>
      <c r="AD13" s="377" t="s">
        <v>133</v>
      </c>
      <c r="AE13" s="377"/>
      <c r="AF13" s="377"/>
      <c r="AG13" s="377"/>
      <c r="AH13" s="377"/>
      <c r="AI13" s="561">
        <v>352000000</v>
      </c>
      <c r="AJ13" s="561"/>
      <c r="AK13" s="561"/>
      <c r="AL13" s="561">
        <f>AL12+35340041</f>
        <v>81494621</v>
      </c>
      <c r="AM13" s="561"/>
      <c r="AN13" s="561"/>
      <c r="AO13" s="561"/>
      <c r="AP13" s="382">
        <f t="shared" si="1"/>
        <v>0.23151880965909091</v>
      </c>
      <c r="AQ13" s="382"/>
      <c r="AR13" s="385"/>
    </row>
    <row r="14" spans="2:44" ht="29.25" customHeight="1">
      <c r="B14" s="276" t="s">
        <v>336</v>
      </c>
      <c r="C14" s="276"/>
      <c r="D14" s="276"/>
      <c r="E14" s="276"/>
      <c r="F14" s="276"/>
      <c r="G14" s="261" t="s">
        <v>100</v>
      </c>
      <c r="H14" s="261"/>
      <c r="I14" s="261"/>
      <c r="J14" s="261"/>
      <c r="K14" s="261">
        <v>1</v>
      </c>
      <c r="L14" s="261"/>
      <c r="M14" s="261"/>
      <c r="N14" s="261"/>
      <c r="O14" s="277">
        <v>1</v>
      </c>
      <c r="P14" s="278"/>
      <c r="Q14" s="278"/>
      <c r="R14" s="279"/>
      <c r="S14" s="329">
        <v>44561</v>
      </c>
      <c r="T14" s="330"/>
      <c r="U14" s="331"/>
      <c r="V14" s="332">
        <v>2021</v>
      </c>
      <c r="W14" s="332"/>
      <c r="X14" s="332"/>
      <c r="AB14" s="374"/>
      <c r="AC14" s="374"/>
      <c r="AD14" s="377" t="s">
        <v>134</v>
      </c>
      <c r="AE14" s="377"/>
      <c r="AF14" s="377"/>
      <c r="AG14" s="377"/>
      <c r="AH14" s="377"/>
      <c r="AI14" s="561">
        <v>352000001</v>
      </c>
      <c r="AJ14" s="561"/>
      <c r="AK14" s="561"/>
      <c r="AL14" s="561">
        <f>32429574.93+AL13</f>
        <v>113924195.93000001</v>
      </c>
      <c r="AM14" s="561"/>
      <c r="AN14" s="561"/>
      <c r="AO14" s="561"/>
      <c r="AP14" s="382">
        <f t="shared" si="1"/>
        <v>0.32364828297259013</v>
      </c>
      <c r="AQ14" s="382"/>
      <c r="AR14" s="385"/>
    </row>
    <row r="15" spans="2:44" ht="18" customHeight="1">
      <c r="B15" s="281" t="s">
        <v>7</v>
      </c>
      <c r="C15" s="282"/>
      <c r="D15" s="282"/>
      <c r="E15" s="282"/>
      <c r="F15" s="282"/>
      <c r="G15" s="282"/>
      <c r="H15" s="282"/>
      <c r="I15" s="282"/>
      <c r="J15" s="282"/>
      <c r="K15" s="282"/>
      <c r="L15" s="282"/>
      <c r="M15" s="282"/>
      <c r="N15" s="282"/>
      <c r="O15" s="282"/>
      <c r="P15" s="282"/>
      <c r="Q15" s="282"/>
      <c r="R15" s="282"/>
      <c r="S15" s="282"/>
      <c r="T15" s="282"/>
      <c r="U15" s="282"/>
      <c r="V15" s="282"/>
      <c r="W15" s="282"/>
      <c r="X15" s="283"/>
      <c r="Z15" s="46" t="s">
        <v>51</v>
      </c>
      <c r="AB15" s="375">
        <v>2021</v>
      </c>
      <c r="AC15" s="375"/>
      <c r="AD15" s="376" t="s">
        <v>135</v>
      </c>
      <c r="AE15" s="376"/>
      <c r="AF15" s="376"/>
      <c r="AG15" s="376"/>
      <c r="AH15" s="376"/>
      <c r="AI15" s="557">
        <v>322000000</v>
      </c>
      <c r="AJ15" s="557"/>
      <c r="AK15" s="557"/>
      <c r="AL15" s="557">
        <v>34059090</v>
      </c>
      <c r="AM15" s="557"/>
      <c r="AN15" s="557"/>
      <c r="AO15" s="557"/>
      <c r="AP15" s="379">
        <f t="shared" si="1"/>
        <v>0.10577357142857143</v>
      </c>
      <c r="AQ15" s="379"/>
      <c r="AR15" s="384">
        <f t="shared" ref="AR15" si="2">SUM(AP15:AQ18)/4</f>
        <v>0.30869163975155278</v>
      </c>
    </row>
    <row r="16" spans="2:44" ht="12.75" customHeight="1">
      <c r="B16" s="271" t="s">
        <v>52</v>
      </c>
      <c r="C16" s="262" t="s">
        <v>8</v>
      </c>
      <c r="D16" s="264"/>
      <c r="E16" s="262" t="s">
        <v>115</v>
      </c>
      <c r="F16" s="264"/>
      <c r="G16" s="262" t="s">
        <v>109</v>
      </c>
      <c r="H16" s="263"/>
      <c r="I16" s="263"/>
      <c r="J16" s="263"/>
      <c r="K16" s="263"/>
      <c r="L16" s="264"/>
      <c r="M16" s="274" t="s">
        <v>116</v>
      </c>
      <c r="N16" s="274"/>
      <c r="O16" s="274"/>
      <c r="P16" s="274"/>
      <c r="Q16" s="274"/>
      <c r="R16" s="274"/>
      <c r="S16" s="274"/>
      <c r="T16" s="274"/>
      <c r="U16" s="274"/>
      <c r="V16" s="274"/>
      <c r="W16" s="274"/>
      <c r="X16" s="274"/>
      <c r="AB16" s="375"/>
      <c r="AC16" s="375"/>
      <c r="AD16" s="376" t="s">
        <v>136</v>
      </c>
      <c r="AE16" s="376"/>
      <c r="AF16" s="376"/>
      <c r="AG16" s="376"/>
      <c r="AH16" s="376"/>
      <c r="AI16" s="557">
        <v>322000000</v>
      </c>
      <c r="AJ16" s="557"/>
      <c r="AK16" s="557"/>
      <c r="AL16" s="557">
        <v>35428734</v>
      </c>
      <c r="AM16" s="557"/>
      <c r="AN16" s="557"/>
      <c r="AO16" s="557"/>
      <c r="AP16" s="379">
        <f t="shared" si="1"/>
        <v>0.11002712422360249</v>
      </c>
      <c r="AQ16" s="379"/>
      <c r="AR16" s="384"/>
    </row>
    <row r="17" spans="2:44" ht="12.75" customHeight="1">
      <c r="B17" s="272"/>
      <c r="C17" s="265"/>
      <c r="D17" s="267"/>
      <c r="E17" s="265"/>
      <c r="F17" s="267"/>
      <c r="G17" s="265"/>
      <c r="H17" s="266"/>
      <c r="I17" s="266"/>
      <c r="J17" s="266"/>
      <c r="K17" s="266"/>
      <c r="L17" s="267"/>
      <c r="M17" s="268" t="s">
        <v>121</v>
      </c>
      <c r="N17" s="269"/>
      <c r="O17" s="269"/>
      <c r="P17" s="269"/>
      <c r="Q17" s="270"/>
      <c r="R17" s="268" t="s">
        <v>122</v>
      </c>
      <c r="S17" s="269"/>
      <c r="T17" s="269"/>
      <c r="U17" s="269"/>
      <c r="V17" s="273" t="s">
        <v>117</v>
      </c>
      <c r="W17" s="273"/>
      <c r="X17" s="273"/>
      <c r="AB17" s="375"/>
      <c r="AC17" s="375"/>
      <c r="AD17" s="376" t="s">
        <v>137</v>
      </c>
      <c r="AE17" s="376"/>
      <c r="AF17" s="376"/>
      <c r="AG17" s="376"/>
      <c r="AH17" s="376"/>
      <c r="AI17" s="557">
        <v>322000000</v>
      </c>
      <c r="AJ17" s="557"/>
      <c r="AK17" s="557"/>
      <c r="AL17" s="557">
        <v>154721070</v>
      </c>
      <c r="AM17" s="557"/>
      <c r="AN17" s="557"/>
      <c r="AO17" s="557"/>
      <c r="AP17" s="379">
        <f t="shared" si="1"/>
        <v>0.48050021739130433</v>
      </c>
      <c r="AQ17" s="379"/>
      <c r="AR17" s="384"/>
    </row>
    <row r="18" spans="2:44" ht="28.5" customHeight="1">
      <c r="B18" s="128" t="s">
        <v>281</v>
      </c>
      <c r="C18" s="259" t="s">
        <v>112</v>
      </c>
      <c r="D18" s="260"/>
      <c r="E18" s="261"/>
      <c r="F18" s="261"/>
      <c r="G18" s="276" t="s">
        <v>333</v>
      </c>
      <c r="H18" s="276"/>
      <c r="I18" s="276"/>
      <c r="J18" s="276"/>
      <c r="K18" s="276"/>
      <c r="L18" s="276"/>
      <c r="M18" s="333" t="s">
        <v>123</v>
      </c>
      <c r="N18" s="333"/>
      <c r="O18" s="333"/>
      <c r="P18" s="333"/>
      <c r="Q18" s="333"/>
      <c r="R18" s="334" t="s">
        <v>124</v>
      </c>
      <c r="S18" s="334"/>
      <c r="T18" s="334"/>
      <c r="U18" s="334"/>
      <c r="V18" s="335" t="s">
        <v>125</v>
      </c>
      <c r="W18" s="335"/>
      <c r="X18" s="335"/>
      <c r="AB18" s="375"/>
      <c r="AC18" s="375"/>
      <c r="AD18" s="376" t="s">
        <v>138</v>
      </c>
      <c r="AE18" s="376"/>
      <c r="AF18" s="376"/>
      <c r="AG18" s="376"/>
      <c r="AH18" s="376"/>
      <c r="AI18" s="557">
        <v>322000000</v>
      </c>
      <c r="AJ18" s="557"/>
      <c r="AK18" s="557"/>
      <c r="AL18" s="557">
        <v>173385938</v>
      </c>
      <c r="AM18" s="557"/>
      <c r="AN18" s="557"/>
      <c r="AO18" s="557"/>
      <c r="AP18" s="379">
        <f t="shared" si="1"/>
        <v>0.53846564596273294</v>
      </c>
      <c r="AQ18" s="379"/>
      <c r="AR18" s="384"/>
    </row>
    <row r="19" spans="2:44" ht="25.15" customHeight="1">
      <c r="B19" s="268" t="s">
        <v>9</v>
      </c>
      <c r="C19" s="269"/>
      <c r="D19" s="269"/>
      <c r="E19" s="269"/>
      <c r="F19" s="269"/>
      <c r="G19" s="269"/>
      <c r="H19" s="269"/>
      <c r="I19" s="269"/>
      <c r="J19" s="269"/>
      <c r="K19" s="269"/>
      <c r="L19" s="270"/>
      <c r="M19" s="268" t="s">
        <v>10</v>
      </c>
      <c r="N19" s="269"/>
      <c r="O19" s="269"/>
      <c r="P19" s="269"/>
      <c r="Q19" s="269"/>
      <c r="R19" s="269"/>
      <c r="S19" s="269"/>
      <c r="T19" s="269"/>
      <c r="U19" s="269"/>
      <c r="V19" s="269"/>
      <c r="W19" s="269"/>
      <c r="X19" s="270"/>
      <c r="AB19" s="374">
        <v>2022</v>
      </c>
      <c r="AC19" s="374"/>
      <c r="AD19" s="377" t="s">
        <v>139</v>
      </c>
      <c r="AE19" s="377"/>
      <c r="AF19" s="377"/>
      <c r="AG19" s="377"/>
      <c r="AH19" s="377"/>
      <c r="AI19" s="561">
        <v>322000000</v>
      </c>
      <c r="AJ19" s="561"/>
      <c r="AK19" s="561"/>
      <c r="AL19" s="561">
        <v>35275431</v>
      </c>
      <c r="AM19" s="561"/>
      <c r="AN19" s="561"/>
      <c r="AO19" s="561"/>
      <c r="AP19" s="382">
        <f t="shared" si="1"/>
        <v>0.10955102795031056</v>
      </c>
      <c r="AQ19" s="382"/>
      <c r="AR19" s="385" t="e">
        <f t="shared" ref="AR19" si="3">SUM(AP19:AQ22)/4</f>
        <v>#DIV/0!</v>
      </c>
    </row>
    <row r="20" spans="2:44" ht="45.4" customHeight="1">
      <c r="B20" s="259" t="s">
        <v>390</v>
      </c>
      <c r="C20" s="286"/>
      <c r="D20" s="286"/>
      <c r="E20" s="286"/>
      <c r="F20" s="286"/>
      <c r="G20" s="286"/>
      <c r="H20" s="286"/>
      <c r="I20" s="286"/>
      <c r="J20" s="286"/>
      <c r="K20" s="286"/>
      <c r="L20" s="260"/>
      <c r="M20" s="259"/>
      <c r="N20" s="286"/>
      <c r="O20" s="286"/>
      <c r="P20" s="286"/>
      <c r="Q20" s="286"/>
      <c r="R20" s="286"/>
      <c r="S20" s="286"/>
      <c r="T20" s="286"/>
      <c r="U20" s="286"/>
      <c r="V20" s="286"/>
      <c r="W20" s="286"/>
      <c r="X20" s="260"/>
      <c r="AA20" s="51"/>
      <c r="AB20" s="374"/>
      <c r="AC20" s="374"/>
      <c r="AD20" s="377" t="s">
        <v>140</v>
      </c>
      <c r="AE20" s="377"/>
      <c r="AF20" s="377"/>
      <c r="AG20" s="377"/>
      <c r="AH20" s="377"/>
      <c r="AI20" s="561">
        <v>322000000</v>
      </c>
      <c r="AJ20" s="561"/>
      <c r="AK20" s="561"/>
      <c r="AL20" s="561">
        <v>92244954</v>
      </c>
      <c r="AM20" s="561"/>
      <c r="AN20" s="561"/>
      <c r="AO20" s="561"/>
      <c r="AP20" s="382">
        <f t="shared" si="1"/>
        <v>0.28647501242236023</v>
      </c>
      <c r="AQ20" s="382"/>
      <c r="AR20" s="385"/>
    </row>
    <row r="21" spans="2:44" ht="18.95" customHeight="1">
      <c r="B21" s="281" t="s">
        <v>11</v>
      </c>
      <c r="C21" s="282"/>
      <c r="D21" s="282"/>
      <c r="E21" s="282"/>
      <c r="F21" s="282"/>
      <c r="G21" s="282"/>
      <c r="H21" s="282"/>
      <c r="I21" s="282"/>
      <c r="J21" s="282"/>
      <c r="K21" s="282"/>
      <c r="L21" s="282"/>
      <c r="M21" s="282"/>
      <c r="N21" s="282"/>
      <c r="O21" s="282"/>
      <c r="P21" s="282"/>
      <c r="Q21" s="282"/>
      <c r="R21" s="282"/>
      <c r="S21" s="282"/>
      <c r="T21" s="282"/>
      <c r="U21" s="282"/>
      <c r="V21" s="282"/>
      <c r="W21" s="282"/>
      <c r="X21" s="283"/>
      <c r="AB21" s="374"/>
      <c r="AC21" s="374"/>
      <c r="AD21" s="377" t="s">
        <v>141</v>
      </c>
      <c r="AE21" s="377"/>
      <c r="AF21" s="377"/>
      <c r="AG21" s="377"/>
      <c r="AH21" s="377"/>
      <c r="AI21" s="561"/>
      <c r="AJ21" s="561"/>
      <c r="AK21" s="561"/>
      <c r="AL21" s="561"/>
      <c r="AM21" s="561"/>
      <c r="AN21" s="561"/>
      <c r="AO21" s="561"/>
      <c r="AP21" s="382" t="e">
        <f t="shared" si="1"/>
        <v>#DIV/0!</v>
      </c>
      <c r="AQ21" s="382"/>
      <c r="AR21" s="385"/>
    </row>
    <row r="22" spans="2:44" ht="18.95" customHeight="1">
      <c r="B22" s="284" t="s">
        <v>12</v>
      </c>
      <c r="C22" s="284"/>
      <c r="D22" s="72" t="s">
        <v>13</v>
      </c>
      <c r="E22" s="72" t="s">
        <v>14</v>
      </c>
      <c r="F22" s="72" t="s">
        <v>15</v>
      </c>
      <c r="G22" s="285" t="s">
        <v>16</v>
      </c>
      <c r="H22" s="285"/>
      <c r="I22" s="285"/>
      <c r="J22" s="72" t="s">
        <v>17</v>
      </c>
      <c r="K22" s="285" t="s">
        <v>18</v>
      </c>
      <c r="L22" s="285"/>
      <c r="M22" s="285"/>
      <c r="N22" s="72" t="s">
        <v>19</v>
      </c>
      <c r="O22" s="285" t="s">
        <v>20</v>
      </c>
      <c r="P22" s="285"/>
      <c r="Q22" s="285" t="s">
        <v>21</v>
      </c>
      <c r="R22" s="285"/>
      <c r="S22" s="285"/>
      <c r="T22" s="285" t="s">
        <v>22</v>
      </c>
      <c r="U22" s="285"/>
      <c r="V22" s="285" t="s">
        <v>23</v>
      </c>
      <c r="W22" s="285"/>
      <c r="X22" s="72" t="s">
        <v>24</v>
      </c>
      <c r="AB22" s="374"/>
      <c r="AC22" s="374"/>
      <c r="AD22" s="377" t="s">
        <v>142</v>
      </c>
      <c r="AE22" s="377"/>
      <c r="AF22" s="377"/>
      <c r="AG22" s="377"/>
      <c r="AH22" s="377"/>
      <c r="AI22" s="561"/>
      <c r="AJ22" s="561"/>
      <c r="AK22" s="561"/>
      <c r="AL22" s="561"/>
      <c r="AM22" s="561"/>
      <c r="AN22" s="561"/>
      <c r="AO22" s="561"/>
      <c r="AP22" s="382" t="e">
        <f t="shared" si="1"/>
        <v>#DIV/0!</v>
      </c>
      <c r="AQ22" s="382"/>
      <c r="AR22" s="385"/>
    </row>
    <row r="23" spans="2:44" ht="18.95" customHeight="1">
      <c r="B23" s="284" t="s">
        <v>25</v>
      </c>
      <c r="C23" s="284"/>
      <c r="D23" s="601">
        <f>AL15</f>
        <v>34059090</v>
      </c>
      <c r="E23" s="602"/>
      <c r="F23" s="603"/>
      <c r="G23" s="604">
        <f>AL16</f>
        <v>35428734</v>
      </c>
      <c r="H23" s="605"/>
      <c r="I23" s="605"/>
      <c r="J23" s="605"/>
      <c r="K23" s="605"/>
      <c r="L23" s="605"/>
      <c r="M23" s="606"/>
      <c r="N23" s="601">
        <f>AL17</f>
        <v>154721070</v>
      </c>
      <c r="O23" s="602"/>
      <c r="P23" s="602"/>
      <c r="Q23" s="602"/>
      <c r="R23" s="602"/>
      <c r="S23" s="603"/>
      <c r="T23" s="604">
        <f>AL18</f>
        <v>173385938</v>
      </c>
      <c r="U23" s="605"/>
      <c r="V23" s="605"/>
      <c r="W23" s="605"/>
      <c r="X23" s="606"/>
      <c r="Z23" s="52"/>
      <c r="AA23" s="52"/>
    </row>
    <row r="24" spans="2:44" ht="18.95" customHeight="1">
      <c r="B24" s="284" t="s">
        <v>26</v>
      </c>
      <c r="C24" s="284"/>
      <c r="D24" s="601">
        <f>AI15</f>
        <v>322000000</v>
      </c>
      <c r="E24" s="602"/>
      <c r="F24" s="603"/>
      <c r="G24" s="604">
        <f>AI16</f>
        <v>322000000</v>
      </c>
      <c r="H24" s="605"/>
      <c r="I24" s="605"/>
      <c r="J24" s="605"/>
      <c r="K24" s="605"/>
      <c r="L24" s="605"/>
      <c r="M24" s="606"/>
      <c r="N24" s="601">
        <f>AI17</f>
        <v>322000000</v>
      </c>
      <c r="O24" s="602"/>
      <c r="P24" s="602"/>
      <c r="Q24" s="602"/>
      <c r="R24" s="602"/>
      <c r="S24" s="603"/>
      <c r="T24" s="604">
        <f>AI18</f>
        <v>322000000</v>
      </c>
      <c r="U24" s="605"/>
      <c r="V24" s="605"/>
      <c r="W24" s="605"/>
      <c r="X24" s="606"/>
      <c r="Y24" s="53"/>
    </row>
    <row r="25" spans="2:44" ht="19.7" customHeight="1">
      <c r="B25" s="281" t="s">
        <v>47</v>
      </c>
      <c r="C25" s="282"/>
      <c r="D25" s="282"/>
      <c r="E25" s="282"/>
      <c r="F25" s="282"/>
      <c r="G25" s="282"/>
      <c r="H25" s="282"/>
      <c r="I25" s="282"/>
      <c r="J25" s="282"/>
      <c r="K25" s="282"/>
      <c r="L25" s="282"/>
      <c r="M25" s="282"/>
      <c r="N25" s="282"/>
      <c r="O25" s="282"/>
      <c r="P25" s="282"/>
      <c r="Q25" s="282"/>
      <c r="R25" s="282"/>
      <c r="S25" s="282"/>
      <c r="T25" s="282"/>
      <c r="U25" s="282"/>
      <c r="V25" s="282"/>
      <c r="W25" s="282"/>
      <c r="X25" s="283"/>
    </row>
    <row r="26" spans="2:44" ht="25.5">
      <c r="B26" s="72" t="s">
        <v>27</v>
      </c>
      <c r="C26" s="72" t="s">
        <v>28</v>
      </c>
      <c r="D26" s="72" t="s">
        <v>29</v>
      </c>
      <c r="E26" s="72" t="s">
        <v>30</v>
      </c>
      <c r="F26" s="27"/>
      <c r="G26" s="27"/>
      <c r="H26" s="299"/>
      <c r="I26" s="299"/>
      <c r="J26" s="299"/>
      <c r="K26" s="299"/>
      <c r="L26" s="299"/>
      <c r="M26" s="299"/>
      <c r="N26" s="299"/>
      <c r="O26" s="299"/>
      <c r="P26" s="299"/>
      <c r="Q26" s="299"/>
      <c r="R26" s="299"/>
      <c r="S26" s="301"/>
      <c r="T26" s="301"/>
      <c r="U26" s="301"/>
      <c r="V26" s="301"/>
      <c r="W26" s="301"/>
      <c r="X26" s="302"/>
    </row>
    <row r="27" spans="2:44" ht="17.649999999999999" customHeight="1">
      <c r="B27" s="74" t="s">
        <v>31</v>
      </c>
      <c r="C27" s="365">
        <f>IF(ISERROR($D$23/$D$24),0,$D$23/$D$24)</f>
        <v>0.10577357142857143</v>
      </c>
      <c r="D27" s="365">
        <f>$E$18</f>
        <v>0</v>
      </c>
      <c r="E27" s="73">
        <f>$O$14</f>
        <v>1</v>
      </c>
      <c r="F27" s="28"/>
      <c r="G27" s="28"/>
      <c r="H27" s="300"/>
      <c r="I27" s="300"/>
      <c r="J27" s="303"/>
      <c r="K27" s="303"/>
      <c r="L27" s="5"/>
      <c r="M27" s="5"/>
      <c r="N27" s="300"/>
      <c r="O27" s="300"/>
      <c r="P27" s="300"/>
      <c r="Q27" s="300"/>
      <c r="R27" s="300"/>
      <c r="S27" s="304"/>
      <c r="T27" s="304"/>
      <c r="U27" s="304"/>
      <c r="V27" s="304"/>
      <c r="W27" s="304"/>
      <c r="X27" s="305"/>
    </row>
    <row r="28" spans="2:44" ht="17.649999999999999" customHeight="1">
      <c r="B28" s="74" t="s">
        <v>32</v>
      </c>
      <c r="C28" s="366"/>
      <c r="D28" s="366"/>
      <c r="E28" s="73">
        <f t="shared" ref="E28:E37" si="4">$O$14</f>
        <v>1</v>
      </c>
      <c r="F28" s="28"/>
      <c r="G28" s="28"/>
      <c r="H28" s="303"/>
      <c r="I28" s="303"/>
      <c r="J28" s="303"/>
      <c r="K28" s="303"/>
      <c r="L28" s="6"/>
      <c r="M28" s="5"/>
      <c r="N28" s="303"/>
      <c r="O28" s="303"/>
      <c r="P28" s="303"/>
      <c r="Q28" s="303"/>
      <c r="R28" s="303"/>
      <c r="S28" s="304"/>
      <c r="T28" s="304"/>
      <c r="U28" s="304"/>
      <c r="V28" s="304"/>
      <c r="W28" s="304"/>
      <c r="X28" s="305"/>
    </row>
    <row r="29" spans="2:44" ht="17.649999999999999" customHeight="1">
      <c r="B29" s="74" t="s">
        <v>33</v>
      </c>
      <c r="C29" s="367"/>
      <c r="D29" s="367"/>
      <c r="E29" s="73">
        <f t="shared" si="4"/>
        <v>1</v>
      </c>
      <c r="F29" s="28"/>
      <c r="G29" s="28"/>
      <c r="H29" s="303"/>
      <c r="I29" s="303"/>
      <c r="J29" s="303"/>
      <c r="K29" s="303"/>
      <c r="L29" s="6"/>
      <c r="M29" s="5"/>
      <c r="N29" s="303"/>
      <c r="O29" s="303"/>
      <c r="P29" s="303"/>
      <c r="Q29" s="303"/>
      <c r="R29" s="303"/>
      <c r="S29" s="304"/>
      <c r="T29" s="304"/>
      <c r="U29" s="304"/>
      <c r="V29" s="304"/>
      <c r="W29" s="304"/>
      <c r="X29" s="305"/>
    </row>
    <row r="30" spans="2:44" ht="17.649999999999999" customHeight="1">
      <c r="B30" s="74" t="s">
        <v>34</v>
      </c>
      <c r="C30" s="365">
        <f>IF(ISERROR($G$23/$G$24),0,$G$23/$G$24)</f>
        <v>0.11002712422360249</v>
      </c>
      <c r="D30" s="365">
        <f t="shared" ref="D30:D36" si="5">$E$18</f>
        <v>0</v>
      </c>
      <c r="E30" s="73">
        <f t="shared" si="4"/>
        <v>1</v>
      </c>
      <c r="F30" s="28"/>
      <c r="G30" s="28"/>
      <c r="H30" s="303"/>
      <c r="I30" s="303"/>
      <c r="J30" s="303"/>
      <c r="K30" s="303"/>
      <c r="L30" s="6"/>
      <c r="M30" s="5"/>
      <c r="N30" s="303"/>
      <c r="O30" s="303"/>
      <c r="P30" s="303"/>
      <c r="Q30" s="303"/>
      <c r="R30" s="303"/>
      <c r="S30" s="304"/>
      <c r="T30" s="304"/>
      <c r="U30" s="304"/>
      <c r="V30" s="304"/>
      <c r="W30" s="304"/>
      <c r="X30" s="305"/>
    </row>
    <row r="31" spans="2:44" ht="17.649999999999999" customHeight="1">
      <c r="B31" s="74" t="s">
        <v>35</v>
      </c>
      <c r="C31" s="366"/>
      <c r="D31" s="366"/>
      <c r="E31" s="73">
        <f t="shared" si="4"/>
        <v>1</v>
      </c>
      <c r="F31" s="28"/>
      <c r="G31" s="28"/>
      <c r="H31" s="303"/>
      <c r="I31" s="303"/>
      <c r="J31" s="303"/>
      <c r="K31" s="303"/>
      <c r="L31" s="6"/>
      <c r="M31" s="5"/>
      <c r="N31" s="303"/>
      <c r="O31" s="303"/>
      <c r="P31" s="303"/>
      <c r="Q31" s="303"/>
      <c r="R31" s="303"/>
      <c r="S31" s="304"/>
      <c r="T31" s="304"/>
      <c r="U31" s="304"/>
      <c r="V31" s="304"/>
      <c r="W31" s="304"/>
      <c r="X31" s="305"/>
    </row>
    <row r="32" spans="2:44" ht="17.649999999999999" customHeight="1">
      <c r="B32" s="74" t="s">
        <v>36</v>
      </c>
      <c r="C32" s="367"/>
      <c r="D32" s="367"/>
      <c r="E32" s="73">
        <f t="shared" si="4"/>
        <v>1</v>
      </c>
      <c r="F32" s="28"/>
      <c r="G32" s="28"/>
      <c r="H32" s="303"/>
      <c r="I32" s="303"/>
      <c r="J32" s="303"/>
      <c r="K32" s="303"/>
      <c r="L32" s="6"/>
      <c r="M32" s="5"/>
      <c r="N32" s="303"/>
      <c r="O32" s="303"/>
      <c r="P32" s="303"/>
      <c r="Q32" s="303"/>
      <c r="R32" s="303"/>
      <c r="S32" s="304"/>
      <c r="T32" s="304"/>
      <c r="U32" s="304"/>
      <c r="V32" s="304"/>
      <c r="W32" s="304"/>
      <c r="X32" s="305"/>
    </row>
    <row r="33" spans="2:27" ht="17.649999999999999" customHeight="1">
      <c r="B33" s="74" t="s">
        <v>37</v>
      </c>
      <c r="C33" s="365">
        <f>IF(ISERROR($N$23/$N$24),0,$N$23/$N$24)</f>
        <v>0.48050021739130433</v>
      </c>
      <c r="D33" s="365">
        <f t="shared" si="5"/>
        <v>0</v>
      </c>
      <c r="E33" s="73">
        <f t="shared" si="4"/>
        <v>1</v>
      </c>
      <c r="F33" s="28"/>
      <c r="G33" s="28"/>
      <c r="H33" s="303"/>
      <c r="I33" s="303"/>
      <c r="J33" s="303"/>
      <c r="K33" s="303"/>
      <c r="L33" s="6"/>
      <c r="M33" s="5"/>
      <c r="N33" s="303"/>
      <c r="O33" s="303"/>
      <c r="P33" s="303"/>
      <c r="Q33" s="303"/>
      <c r="R33" s="303"/>
      <c r="S33" s="304"/>
      <c r="T33" s="304"/>
      <c r="U33" s="304"/>
      <c r="V33" s="304"/>
      <c r="W33" s="304"/>
      <c r="X33" s="305"/>
    </row>
    <row r="34" spans="2:27" ht="17.649999999999999" customHeight="1">
      <c r="B34" s="74" t="s">
        <v>38</v>
      </c>
      <c r="C34" s="366"/>
      <c r="D34" s="366"/>
      <c r="E34" s="73">
        <f t="shared" si="4"/>
        <v>1</v>
      </c>
      <c r="F34" s="28"/>
      <c r="G34" s="28"/>
      <c r="H34" s="303"/>
      <c r="I34" s="303"/>
      <c r="J34" s="303"/>
      <c r="K34" s="303"/>
      <c r="L34" s="6"/>
      <c r="M34" s="5"/>
      <c r="N34" s="303"/>
      <c r="O34" s="303"/>
      <c r="P34" s="303"/>
      <c r="Q34" s="303"/>
      <c r="R34" s="303"/>
      <c r="S34" s="304"/>
      <c r="T34" s="304"/>
      <c r="U34" s="304"/>
      <c r="V34" s="304"/>
      <c r="W34" s="304"/>
      <c r="X34" s="305"/>
    </row>
    <row r="35" spans="2:27" ht="17.649999999999999" customHeight="1">
      <c r="B35" s="74" t="s">
        <v>39</v>
      </c>
      <c r="C35" s="367"/>
      <c r="D35" s="367"/>
      <c r="E35" s="73">
        <f t="shared" si="4"/>
        <v>1</v>
      </c>
      <c r="F35" s="28"/>
      <c r="G35" s="28"/>
      <c r="H35" s="303"/>
      <c r="I35" s="303"/>
      <c r="J35" s="303"/>
      <c r="K35" s="303"/>
      <c r="L35" s="6"/>
      <c r="M35" s="5"/>
      <c r="N35" s="303"/>
      <c r="O35" s="303"/>
      <c r="P35" s="303"/>
      <c r="Q35" s="303"/>
      <c r="R35" s="303"/>
      <c r="S35" s="304"/>
      <c r="T35" s="304"/>
      <c r="U35" s="304"/>
      <c r="V35" s="304"/>
      <c r="W35" s="304"/>
      <c r="X35" s="305"/>
    </row>
    <row r="36" spans="2:27" ht="17.649999999999999" customHeight="1">
      <c r="B36" s="74" t="s">
        <v>40</v>
      </c>
      <c r="C36" s="365">
        <f>IF(ISERROR($T$23/$T$24),0,$T$23/$T$24)</f>
        <v>0.53846564596273294</v>
      </c>
      <c r="D36" s="365">
        <f t="shared" si="5"/>
        <v>0</v>
      </c>
      <c r="E36" s="73">
        <f t="shared" si="4"/>
        <v>1</v>
      </c>
      <c r="F36" s="28"/>
      <c r="G36" s="28"/>
      <c r="H36" s="303"/>
      <c r="I36" s="303"/>
      <c r="J36" s="303"/>
      <c r="K36" s="303"/>
      <c r="L36" s="6"/>
      <c r="M36" s="5"/>
      <c r="N36" s="303"/>
      <c r="O36" s="303"/>
      <c r="P36" s="303"/>
      <c r="Q36" s="303"/>
      <c r="R36" s="303"/>
      <c r="S36" s="304"/>
      <c r="T36" s="304"/>
      <c r="U36" s="304"/>
      <c r="V36" s="304"/>
      <c r="W36" s="304"/>
      <c r="X36" s="305"/>
    </row>
    <row r="37" spans="2:27" ht="17.649999999999999" customHeight="1">
      <c r="B37" s="74" t="s">
        <v>41</v>
      </c>
      <c r="C37" s="366"/>
      <c r="D37" s="366"/>
      <c r="E37" s="73">
        <f t="shared" si="4"/>
        <v>1</v>
      </c>
      <c r="F37" s="28"/>
      <c r="G37" s="28"/>
      <c r="H37" s="303"/>
      <c r="I37" s="303"/>
      <c r="J37" s="303"/>
      <c r="K37" s="303"/>
      <c r="L37" s="6"/>
      <c r="M37" s="5"/>
      <c r="N37" s="303"/>
      <c r="O37" s="303"/>
      <c r="P37" s="303"/>
      <c r="Q37" s="303"/>
      <c r="R37" s="303"/>
      <c r="S37" s="304"/>
      <c r="T37" s="304"/>
      <c r="U37" s="304"/>
      <c r="V37" s="304"/>
      <c r="W37" s="304"/>
      <c r="X37" s="305"/>
    </row>
    <row r="38" spans="2:27" ht="17.649999999999999" customHeight="1">
      <c r="B38" s="74" t="s">
        <v>42</v>
      </c>
      <c r="C38" s="367"/>
      <c r="D38" s="367"/>
      <c r="E38" s="73">
        <v>0</v>
      </c>
      <c r="F38" s="29"/>
      <c r="G38" s="29"/>
      <c r="H38" s="308"/>
      <c r="I38" s="308"/>
      <c r="J38" s="308"/>
      <c r="K38" s="308"/>
      <c r="L38" s="7"/>
      <c r="M38" s="8"/>
      <c r="N38" s="308"/>
      <c r="O38" s="308"/>
      <c r="P38" s="308"/>
      <c r="Q38" s="308"/>
      <c r="R38" s="308"/>
      <c r="S38" s="306"/>
      <c r="T38" s="306"/>
      <c r="U38" s="306"/>
      <c r="V38" s="306"/>
      <c r="W38" s="306"/>
      <c r="X38" s="307"/>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311" t="s">
        <v>50</v>
      </c>
      <c r="C40" s="312"/>
      <c r="D40" s="312"/>
      <c r="E40" s="312"/>
      <c r="F40" s="312"/>
      <c r="G40" s="312"/>
      <c r="H40" s="312"/>
      <c r="I40" s="312"/>
      <c r="J40" s="312"/>
      <c r="K40" s="312"/>
      <c r="L40" s="312"/>
      <c r="M40" s="312"/>
      <c r="N40" s="312"/>
      <c r="O40" s="312"/>
      <c r="P40" s="312"/>
      <c r="Q40" s="312"/>
      <c r="R40" s="312"/>
      <c r="S40" s="312"/>
      <c r="T40" s="312"/>
      <c r="U40" s="312"/>
      <c r="V40" s="312"/>
      <c r="W40" s="312"/>
      <c r="X40" s="313"/>
    </row>
    <row r="41" spans="2:27" ht="33" customHeight="1">
      <c r="B41" s="309"/>
      <c r="C41" s="309"/>
      <c r="D41" s="309"/>
      <c r="E41" s="309"/>
      <c r="F41" s="309"/>
      <c r="G41" s="309"/>
      <c r="H41" s="309"/>
      <c r="I41" s="309"/>
      <c r="J41" s="309"/>
      <c r="K41" s="309"/>
      <c r="L41" s="309"/>
      <c r="M41" s="309"/>
      <c r="N41" s="309"/>
      <c r="O41" s="309"/>
      <c r="P41" s="309"/>
      <c r="Q41" s="309"/>
      <c r="R41" s="309"/>
      <c r="S41" s="309"/>
      <c r="T41" s="309"/>
      <c r="U41" s="309"/>
      <c r="V41" s="309"/>
      <c r="W41" s="309"/>
      <c r="X41" s="309"/>
      <c r="Y41" s="54"/>
      <c r="Z41" s="55"/>
      <c r="AA41" s="55"/>
    </row>
    <row r="42" spans="2:27" ht="10.5" customHeight="1">
      <c r="B42" s="310"/>
      <c r="C42" s="299"/>
      <c r="D42" s="299"/>
      <c r="E42" s="299"/>
      <c r="F42" s="299"/>
      <c r="G42" s="299"/>
      <c r="H42" s="299"/>
      <c r="I42" s="299"/>
      <c r="J42" s="299"/>
      <c r="K42" s="299"/>
      <c r="L42" s="299"/>
      <c r="M42" s="299"/>
      <c r="N42" s="299"/>
      <c r="O42" s="299"/>
      <c r="P42" s="299"/>
      <c r="Q42" s="299"/>
      <c r="R42" s="299"/>
      <c r="S42" s="299"/>
      <c r="T42" s="299"/>
      <c r="U42" s="299"/>
      <c r="V42" s="299"/>
      <c r="W42" s="299"/>
      <c r="X42" s="302"/>
      <c r="Y42" s="56"/>
      <c r="Z42" s="57"/>
      <c r="AA42" s="58"/>
    </row>
    <row r="43" spans="2:27" ht="18" customHeight="1">
      <c r="B43" s="323" t="s">
        <v>43</v>
      </c>
      <c r="C43" s="324"/>
      <c r="D43" s="324"/>
      <c r="E43" s="324"/>
      <c r="F43" s="324"/>
      <c r="G43" s="324"/>
      <c r="H43" s="324"/>
      <c r="I43" s="324"/>
      <c r="J43" s="324"/>
      <c r="K43" s="324"/>
      <c r="L43" s="324"/>
      <c r="M43" s="324"/>
      <c r="N43" s="324"/>
      <c r="O43" s="324"/>
      <c r="P43" s="324"/>
      <c r="Q43" s="324"/>
      <c r="R43" s="324"/>
      <c r="S43" s="324"/>
      <c r="T43" s="324"/>
      <c r="U43" s="324"/>
      <c r="V43" s="324"/>
      <c r="W43" s="324"/>
      <c r="X43" s="325"/>
      <c r="Y43" s="56"/>
      <c r="Z43" s="57"/>
      <c r="AA43" s="58"/>
    </row>
    <row r="44" spans="2:27" ht="32.25" customHeight="1">
      <c r="B44" s="326"/>
      <c r="C44" s="327"/>
      <c r="D44" s="327"/>
      <c r="E44" s="327"/>
      <c r="F44" s="327"/>
      <c r="G44" s="327"/>
      <c r="H44" s="327"/>
      <c r="I44" s="327"/>
      <c r="J44" s="327"/>
      <c r="K44" s="327"/>
      <c r="L44" s="327"/>
      <c r="M44" s="327"/>
      <c r="N44" s="327"/>
      <c r="O44" s="327"/>
      <c r="P44" s="327"/>
      <c r="Q44" s="327"/>
      <c r="R44" s="327"/>
      <c r="S44" s="327"/>
      <c r="T44" s="327"/>
      <c r="U44" s="327"/>
      <c r="V44" s="327"/>
      <c r="W44" s="327"/>
      <c r="X44" s="328"/>
      <c r="Y44" s="56"/>
      <c r="Z44" s="57"/>
      <c r="AA44" s="58"/>
    </row>
    <row r="45" spans="2:27" ht="8.4499999999999993" customHeight="1">
      <c r="B45" s="30"/>
      <c r="C45" s="27"/>
      <c r="D45" s="27"/>
      <c r="E45" s="27"/>
      <c r="F45" s="27"/>
      <c r="G45" s="299"/>
      <c r="H45" s="299"/>
      <c r="I45" s="299"/>
      <c r="J45" s="299"/>
      <c r="K45" s="299"/>
      <c r="L45" s="299"/>
      <c r="M45" s="27"/>
      <c r="N45" s="27"/>
      <c r="O45" s="27"/>
      <c r="P45" s="27"/>
      <c r="Q45" s="27"/>
      <c r="R45" s="27"/>
      <c r="S45" s="27"/>
      <c r="T45" s="27"/>
      <c r="U45" s="27"/>
      <c r="V45" s="27"/>
      <c r="W45" s="27"/>
      <c r="X45" s="31"/>
      <c r="Y45" s="56"/>
      <c r="Z45" s="57"/>
      <c r="AA45" s="58"/>
    </row>
    <row r="46" spans="2:27" ht="12.75">
      <c r="B46" s="314" t="s">
        <v>44</v>
      </c>
      <c r="C46" s="315"/>
      <c r="D46" s="315"/>
      <c r="E46" s="315"/>
      <c r="F46" s="315"/>
      <c r="G46" s="315"/>
      <c r="H46" s="315"/>
      <c r="I46" s="28"/>
      <c r="J46" s="13" t="s">
        <v>45</v>
      </c>
      <c r="K46" s="28"/>
      <c r="L46" s="316"/>
      <c r="M46" s="317"/>
      <c r="N46" s="28"/>
      <c r="O46" s="5" t="s">
        <v>46</v>
      </c>
      <c r="P46" s="28"/>
      <c r="Q46" s="259"/>
      <c r="R46" s="260"/>
      <c r="S46" s="28"/>
      <c r="T46" s="28"/>
      <c r="U46" s="28"/>
      <c r="V46" s="28"/>
      <c r="W46" s="28"/>
      <c r="X46" s="33"/>
      <c r="Y46" s="56"/>
      <c r="Z46" s="57"/>
      <c r="AA46" s="58"/>
    </row>
    <row r="47" spans="2:27" ht="8.4499999999999993" customHeight="1">
      <c r="B47" s="34"/>
      <c r="C47" s="28"/>
      <c r="D47" s="28"/>
      <c r="E47" s="28"/>
      <c r="F47" s="28"/>
      <c r="G47" s="28"/>
      <c r="H47" s="28"/>
      <c r="I47" s="318"/>
      <c r="J47" s="318"/>
      <c r="K47" s="318"/>
      <c r="L47" s="318"/>
      <c r="M47" s="318"/>
      <c r="N47" s="318"/>
      <c r="O47" s="318"/>
      <c r="P47" s="318"/>
      <c r="Q47" s="318"/>
      <c r="R47" s="318"/>
      <c r="S47" s="318"/>
      <c r="T47" s="318"/>
      <c r="U47" s="318"/>
      <c r="V47" s="318"/>
      <c r="W47" s="318"/>
      <c r="X47" s="319"/>
      <c r="Y47" s="56"/>
      <c r="Z47" s="57"/>
      <c r="AA47" s="58"/>
    </row>
    <row r="48" spans="2:27" ht="35.25" customHeight="1">
      <c r="B48" s="320" t="s">
        <v>57</v>
      </c>
      <c r="C48" s="321"/>
      <c r="D48" s="321"/>
      <c r="E48" s="321"/>
      <c r="F48" s="321"/>
      <c r="G48" s="321"/>
      <c r="H48" s="321"/>
      <c r="I48" s="321"/>
      <c r="J48" s="321"/>
      <c r="K48" s="321"/>
      <c r="L48" s="321"/>
      <c r="M48" s="321"/>
      <c r="N48" s="321"/>
      <c r="O48" s="321"/>
      <c r="P48" s="321"/>
      <c r="Q48" s="321"/>
      <c r="R48" s="321"/>
      <c r="S48" s="321"/>
      <c r="T48" s="321"/>
      <c r="U48" s="321"/>
      <c r="V48" s="321"/>
      <c r="W48" s="321"/>
      <c r="X48" s="322"/>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303"/>
      <c r="H50" s="303"/>
      <c r="I50" s="303"/>
      <c r="J50" s="303"/>
      <c r="K50" s="303"/>
      <c r="L50" s="303"/>
      <c r="M50" s="303"/>
      <c r="N50" s="303"/>
      <c r="O50" s="303"/>
      <c r="P50" s="303"/>
      <c r="Q50" s="303"/>
      <c r="R50" s="303"/>
      <c r="S50" s="303"/>
      <c r="T50" s="303"/>
      <c r="U50" s="303"/>
      <c r="V50" s="303"/>
      <c r="W50" s="303"/>
      <c r="X50" s="303"/>
      <c r="Y50" s="56"/>
      <c r="Z50" s="57"/>
      <c r="AA50" s="58"/>
    </row>
  </sheetData>
  <sheetProtection selectLockedCells="1" selectUnlockedCells="1"/>
  <mergeCells count="221">
    <mergeCell ref="AR7:AR10"/>
    <mergeCell ref="AR11:AR14"/>
    <mergeCell ref="AR15:AR18"/>
    <mergeCell ref="AR19:AR22"/>
    <mergeCell ref="B46:H46"/>
    <mergeCell ref="L46:M46"/>
    <mergeCell ref="Q46:R46"/>
    <mergeCell ref="I47:X47"/>
    <mergeCell ref="B48:X48"/>
    <mergeCell ref="H36:I36"/>
    <mergeCell ref="J36:K36"/>
    <mergeCell ref="N36:O36"/>
    <mergeCell ref="P36:R36"/>
    <mergeCell ref="H37:I37"/>
    <mergeCell ref="J37:K37"/>
    <mergeCell ref="N37:O37"/>
    <mergeCell ref="P37:R37"/>
    <mergeCell ref="H34:I34"/>
    <mergeCell ref="J34:K34"/>
    <mergeCell ref="N34:O34"/>
    <mergeCell ref="P34:R34"/>
    <mergeCell ref="H35:I35"/>
    <mergeCell ref="J35:K35"/>
    <mergeCell ref="N35:O35"/>
    <mergeCell ref="H32:I32"/>
    <mergeCell ref="J32:K32"/>
    <mergeCell ref="N32:O32"/>
    <mergeCell ref="P32:R32"/>
    <mergeCell ref="H33:I33"/>
    <mergeCell ref="J33:K33"/>
    <mergeCell ref="N33:O33"/>
    <mergeCell ref="P33:R33"/>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C36:C38"/>
    <mergeCell ref="D36:D38"/>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P35:R35"/>
    <mergeCell ref="D23:F23"/>
    <mergeCell ref="G23:M23"/>
    <mergeCell ref="N23:S23"/>
    <mergeCell ref="T23:X23"/>
    <mergeCell ref="D24:F24"/>
    <mergeCell ref="G24:M24"/>
    <mergeCell ref="N24:S24"/>
    <mergeCell ref="T24:X24"/>
    <mergeCell ref="B25:X25"/>
    <mergeCell ref="AI22:AK22"/>
    <mergeCell ref="AL22:AO22"/>
    <mergeCell ref="AP22:AQ22"/>
    <mergeCell ref="B21:X21"/>
    <mergeCell ref="AD21:AH21"/>
    <mergeCell ref="AI21:AK21"/>
    <mergeCell ref="AL21:AO21"/>
    <mergeCell ref="AP21:AQ21"/>
    <mergeCell ref="B22:C22"/>
    <mergeCell ref="G22:I22"/>
    <mergeCell ref="K22:M22"/>
    <mergeCell ref="O22:P22"/>
    <mergeCell ref="Q22:S22"/>
    <mergeCell ref="AL16:AO16"/>
    <mergeCell ref="AP19:AQ19"/>
    <mergeCell ref="B20:L20"/>
    <mergeCell ref="M20:X20"/>
    <mergeCell ref="AD20:AH20"/>
    <mergeCell ref="AI20:AK20"/>
    <mergeCell ref="AL20:AO20"/>
    <mergeCell ref="AP20:AQ20"/>
    <mergeCell ref="AD18:AH18"/>
    <mergeCell ref="AI18:AK18"/>
    <mergeCell ref="AL18:AO18"/>
    <mergeCell ref="AP18:AQ18"/>
    <mergeCell ref="B19:L19"/>
    <mergeCell ref="M19:X19"/>
    <mergeCell ref="AB19:AC22"/>
    <mergeCell ref="AD19:AH19"/>
    <mergeCell ref="AI19:AK19"/>
    <mergeCell ref="AL19:AO19"/>
    <mergeCell ref="C18:D18"/>
    <mergeCell ref="E18:F18"/>
    <mergeCell ref="G18:L18"/>
    <mergeCell ref="M18:Q18"/>
    <mergeCell ref="R18:U18"/>
    <mergeCell ref="V18:X18"/>
    <mergeCell ref="AI14:AK14"/>
    <mergeCell ref="AL14:AO14"/>
    <mergeCell ref="AP14:AQ14"/>
    <mergeCell ref="B15:X15"/>
    <mergeCell ref="AB15:AC18"/>
    <mergeCell ref="AD15:AH15"/>
    <mergeCell ref="AI15:AK15"/>
    <mergeCell ref="AL15:AO15"/>
    <mergeCell ref="AP15:AQ15"/>
    <mergeCell ref="B16:B17"/>
    <mergeCell ref="C16:D17"/>
    <mergeCell ref="AP16:AQ16"/>
    <mergeCell ref="M17:Q17"/>
    <mergeCell ref="R17:U17"/>
    <mergeCell ref="V17:X17"/>
    <mergeCell ref="AD17:AH17"/>
    <mergeCell ref="AI17:AK17"/>
    <mergeCell ref="AL17:AO17"/>
    <mergeCell ref="AP17:AQ17"/>
    <mergeCell ref="E16:F17"/>
    <mergeCell ref="G16:L17"/>
    <mergeCell ref="M16:X16"/>
    <mergeCell ref="AD16:AH16"/>
    <mergeCell ref="AI16:AK16"/>
    <mergeCell ref="AI11:AK11"/>
    <mergeCell ref="AL11:AO11"/>
    <mergeCell ref="AP11:AQ11"/>
    <mergeCell ref="B12:F13"/>
    <mergeCell ref="G12:J13"/>
    <mergeCell ref="K12:N13"/>
    <mergeCell ref="O12:X12"/>
    <mergeCell ref="AD12:AH12"/>
    <mergeCell ref="AI12:AK12"/>
    <mergeCell ref="AL12:AO12"/>
    <mergeCell ref="AP12:AQ12"/>
    <mergeCell ref="O13:R13"/>
    <mergeCell ref="S13:U13"/>
    <mergeCell ref="V13:X13"/>
    <mergeCell ref="AD13:AH13"/>
    <mergeCell ref="AI13:AK13"/>
    <mergeCell ref="AL13:AO13"/>
    <mergeCell ref="AP13:AQ13"/>
    <mergeCell ref="AP7:AQ7"/>
    <mergeCell ref="AD8:AH8"/>
    <mergeCell ref="AI8:AK8"/>
    <mergeCell ref="AL8:AO8"/>
    <mergeCell ref="AP8:AQ8"/>
    <mergeCell ref="B9:X9"/>
    <mergeCell ref="AD9:AH9"/>
    <mergeCell ref="AI9:AK9"/>
    <mergeCell ref="AL9:AO9"/>
    <mergeCell ref="AP9:AQ9"/>
    <mergeCell ref="B7:F8"/>
    <mergeCell ref="G7:X8"/>
    <mergeCell ref="AB7:AC10"/>
    <mergeCell ref="AD7:AH7"/>
    <mergeCell ref="AI7:AK7"/>
    <mergeCell ref="AL7:AO7"/>
    <mergeCell ref="B10:X10"/>
    <mergeCell ref="AD10:AH10"/>
    <mergeCell ref="AI10:AK10"/>
    <mergeCell ref="AL10:AO10"/>
    <mergeCell ref="AP10:AQ10"/>
    <mergeCell ref="AI5:AK6"/>
    <mergeCell ref="AL5:AO6"/>
    <mergeCell ref="AP5:AQ6"/>
    <mergeCell ref="B6:X6"/>
    <mergeCell ref="B1:T1"/>
    <mergeCell ref="U1:X4"/>
    <mergeCell ref="B2:T4"/>
    <mergeCell ref="C5:D5"/>
    <mergeCell ref="E5:G5"/>
    <mergeCell ref="H5:J5"/>
    <mergeCell ref="K5:N5"/>
    <mergeCell ref="O5:R5"/>
    <mergeCell ref="S5:V5"/>
    <mergeCell ref="AB3:AR4"/>
    <mergeCell ref="AR5:AR6"/>
    <mergeCell ref="AB1:AR1"/>
    <mergeCell ref="C27:C29"/>
    <mergeCell ref="D27:D29"/>
    <mergeCell ref="C30:C32"/>
    <mergeCell ref="D30:D32"/>
    <mergeCell ref="C33:C35"/>
    <mergeCell ref="D33:D35"/>
    <mergeCell ref="W5:X5"/>
    <mergeCell ref="AB5:AC6"/>
    <mergeCell ref="AD5:AH6"/>
    <mergeCell ref="B11:X11"/>
    <mergeCell ref="AB11:AC14"/>
    <mergeCell ref="AD11:AH11"/>
    <mergeCell ref="B14:F14"/>
    <mergeCell ref="G14:J14"/>
    <mergeCell ref="K14:N14"/>
    <mergeCell ref="O14:R14"/>
    <mergeCell ref="S14:U14"/>
    <mergeCell ref="V14:X14"/>
    <mergeCell ref="AD14:AH14"/>
    <mergeCell ref="T22:U22"/>
    <mergeCell ref="V22:W22"/>
    <mergeCell ref="AD22:AH22"/>
    <mergeCell ref="B24:C24"/>
    <mergeCell ref="B23:C23"/>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disablePrompts="1" count="3">
        <x14:dataValidation type="list" allowBlank="1" showInputMessage="1" showErrorMessage="1">
          <x14:formula1>
            <xm:f>Hoja1!$A$3:$A$24</xm:f>
          </x14:formula1>
          <xm:sqref>G7:X8</xm:sqref>
        </x14:dataValidation>
        <x14:dataValidation type="list" allowBlank="1" showInputMessage="1" showErrorMessage="1">
          <x14:formula1>
            <xm:f>Hoja1!$D$3:$D$13</xm:f>
          </x14:formula1>
          <xm:sqref>G14:J14</xm:sqref>
        </x14:dataValidation>
        <x14:dataValidation type="list" allowBlank="1" showInputMessage="1" showErrorMessage="1">
          <x14:formula1>
            <xm:f>'\\172.23.131.133\Sistema Integrado de Gestion de Calidad y Ambiental\4. Indicadores de Gestión\2021\[Servicios públicos.xlsx]Hoja1'!#REF!</xm:f>
          </x14:formula1>
          <xm:sqref>C18:D18</xm:sqref>
        </x14:dataValidation>
      </x14:dataValidations>
    </ext>
  </extLst>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43">
    <tabColor theme="7"/>
    <pageSetUpPr fitToPage="1"/>
  </sheetPr>
  <dimension ref="B1:AR50"/>
  <sheetViews>
    <sheetView zoomScale="80" zoomScaleNormal="80" zoomScaleSheetLayoutView="100" workbookViewId="0">
      <selection activeCell="H5" sqref="H5:J5"/>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43" width="4.625" style="46"/>
    <col min="44" max="44" width="8.5" style="23" customWidth="1"/>
    <col min="45" max="16384" width="4.625" style="23"/>
  </cols>
  <sheetData>
    <row r="1" spans="2:44" ht="20.25" customHeight="1">
      <c r="B1" s="344" t="s">
        <v>72</v>
      </c>
      <c r="C1" s="345"/>
      <c r="D1" s="345"/>
      <c r="E1" s="345"/>
      <c r="F1" s="345"/>
      <c r="G1" s="345"/>
      <c r="H1" s="345"/>
      <c r="I1" s="345"/>
      <c r="J1" s="345"/>
      <c r="K1" s="345"/>
      <c r="L1" s="345"/>
      <c r="M1" s="345"/>
      <c r="N1" s="345"/>
      <c r="O1" s="345"/>
      <c r="P1" s="345"/>
      <c r="Q1" s="345"/>
      <c r="R1" s="345"/>
      <c r="S1" s="345"/>
      <c r="T1" s="346"/>
      <c r="U1" s="356"/>
      <c r="V1" s="357"/>
      <c r="W1" s="357"/>
      <c r="X1" s="358"/>
      <c r="AB1" s="383" t="s">
        <v>374</v>
      </c>
      <c r="AC1" s="383"/>
      <c r="AD1" s="383"/>
      <c r="AE1" s="383"/>
      <c r="AF1" s="383"/>
      <c r="AG1" s="383"/>
      <c r="AH1" s="383"/>
      <c r="AI1" s="383"/>
      <c r="AJ1" s="383"/>
      <c r="AK1" s="383"/>
      <c r="AL1" s="383"/>
      <c r="AM1" s="383"/>
      <c r="AN1" s="383"/>
      <c r="AO1" s="383"/>
      <c r="AP1" s="383"/>
      <c r="AQ1" s="383"/>
      <c r="AR1" s="383"/>
    </row>
    <row r="2" spans="2:44" ht="13.5" customHeight="1">
      <c r="B2" s="347" t="s">
        <v>75</v>
      </c>
      <c r="C2" s="348"/>
      <c r="D2" s="348"/>
      <c r="E2" s="348"/>
      <c r="F2" s="348"/>
      <c r="G2" s="348"/>
      <c r="H2" s="348"/>
      <c r="I2" s="348"/>
      <c r="J2" s="348"/>
      <c r="K2" s="348"/>
      <c r="L2" s="348"/>
      <c r="M2" s="348"/>
      <c r="N2" s="348"/>
      <c r="O2" s="348"/>
      <c r="P2" s="348"/>
      <c r="Q2" s="348"/>
      <c r="R2" s="348"/>
      <c r="S2" s="348"/>
      <c r="T2" s="349"/>
      <c r="U2" s="359"/>
      <c r="V2" s="360"/>
      <c r="W2" s="360"/>
      <c r="X2" s="361"/>
    </row>
    <row r="3" spans="2:44" ht="13.5" customHeight="1">
      <c r="B3" s="350"/>
      <c r="C3" s="351"/>
      <c r="D3" s="351"/>
      <c r="E3" s="351"/>
      <c r="F3" s="351"/>
      <c r="G3" s="351"/>
      <c r="H3" s="351"/>
      <c r="I3" s="351"/>
      <c r="J3" s="351"/>
      <c r="K3" s="351"/>
      <c r="L3" s="351"/>
      <c r="M3" s="351"/>
      <c r="N3" s="351"/>
      <c r="O3" s="351"/>
      <c r="P3" s="351"/>
      <c r="Q3" s="351"/>
      <c r="R3" s="351"/>
      <c r="S3" s="351"/>
      <c r="T3" s="352"/>
      <c r="U3" s="359"/>
      <c r="V3" s="360"/>
      <c r="W3" s="360"/>
      <c r="X3" s="361"/>
      <c r="AB3" s="372" t="s">
        <v>194</v>
      </c>
      <c r="AC3" s="372"/>
      <c r="AD3" s="372"/>
      <c r="AE3" s="372"/>
      <c r="AF3" s="372"/>
      <c r="AG3" s="372"/>
      <c r="AH3" s="372"/>
      <c r="AI3" s="372"/>
      <c r="AJ3" s="372"/>
      <c r="AK3" s="372"/>
      <c r="AL3" s="372"/>
      <c r="AM3" s="372"/>
      <c r="AN3" s="372"/>
      <c r="AO3" s="372"/>
      <c r="AP3" s="372"/>
      <c r="AQ3" s="372"/>
      <c r="AR3" s="372"/>
    </row>
    <row r="4" spans="2:44" ht="13.5" customHeight="1">
      <c r="B4" s="353"/>
      <c r="C4" s="354"/>
      <c r="D4" s="354"/>
      <c r="E4" s="354"/>
      <c r="F4" s="354"/>
      <c r="G4" s="354"/>
      <c r="H4" s="354"/>
      <c r="I4" s="354"/>
      <c r="J4" s="354"/>
      <c r="K4" s="354"/>
      <c r="L4" s="354"/>
      <c r="M4" s="354"/>
      <c r="N4" s="354"/>
      <c r="O4" s="354"/>
      <c r="P4" s="354"/>
      <c r="Q4" s="354"/>
      <c r="R4" s="354"/>
      <c r="S4" s="354"/>
      <c r="T4" s="355"/>
      <c r="U4" s="362"/>
      <c r="V4" s="363"/>
      <c r="W4" s="363"/>
      <c r="X4" s="364"/>
      <c r="AB4" s="372"/>
      <c r="AC4" s="372"/>
      <c r="AD4" s="372"/>
      <c r="AE4" s="372"/>
      <c r="AF4" s="372"/>
      <c r="AG4" s="372"/>
      <c r="AH4" s="372"/>
      <c r="AI4" s="372"/>
      <c r="AJ4" s="372"/>
      <c r="AK4" s="372"/>
      <c r="AL4" s="372"/>
      <c r="AM4" s="372"/>
      <c r="AN4" s="372"/>
      <c r="AO4" s="372"/>
      <c r="AP4" s="372"/>
      <c r="AQ4" s="372"/>
      <c r="AR4" s="372"/>
    </row>
    <row r="5" spans="2:44" s="41" customFormat="1" ht="14.25" customHeight="1">
      <c r="B5" s="42" t="s">
        <v>0</v>
      </c>
      <c r="C5" s="336" t="s">
        <v>126</v>
      </c>
      <c r="D5" s="336"/>
      <c r="E5" s="337" t="s">
        <v>1</v>
      </c>
      <c r="F5" s="337"/>
      <c r="G5" s="337"/>
      <c r="H5" s="338" t="s">
        <v>441</v>
      </c>
      <c r="I5" s="338"/>
      <c r="J5" s="338"/>
      <c r="K5" s="337" t="s">
        <v>2</v>
      </c>
      <c r="L5" s="337"/>
      <c r="M5" s="337"/>
      <c r="N5" s="337"/>
      <c r="O5" s="783">
        <v>44764</v>
      </c>
      <c r="P5" s="336"/>
      <c r="Q5" s="336"/>
      <c r="R5" s="336"/>
      <c r="S5" s="339" t="s">
        <v>3</v>
      </c>
      <c r="T5" s="340"/>
      <c r="U5" s="340"/>
      <c r="V5" s="341"/>
      <c r="W5" s="342" t="s">
        <v>120</v>
      </c>
      <c r="X5" s="343"/>
      <c r="Y5" s="47"/>
      <c r="Z5" s="48"/>
      <c r="AA5" s="48"/>
      <c r="AB5" s="380" t="s">
        <v>143</v>
      </c>
      <c r="AC5" s="380"/>
      <c r="AD5" s="380" t="s">
        <v>144</v>
      </c>
      <c r="AE5" s="380"/>
      <c r="AF5" s="380"/>
      <c r="AG5" s="380"/>
      <c r="AH5" s="380"/>
      <c r="AI5" s="380" t="s">
        <v>145</v>
      </c>
      <c r="AJ5" s="380"/>
      <c r="AK5" s="380"/>
      <c r="AL5" s="380" t="s">
        <v>146</v>
      </c>
      <c r="AM5" s="380"/>
      <c r="AN5" s="380"/>
      <c r="AO5" s="380"/>
      <c r="AP5" s="372" t="s">
        <v>149</v>
      </c>
      <c r="AQ5" s="372"/>
      <c r="AR5" s="373" t="s">
        <v>150</v>
      </c>
    </row>
    <row r="6" spans="2:44" ht="9" customHeight="1">
      <c r="B6" s="275"/>
      <c r="C6" s="275"/>
      <c r="D6" s="275"/>
      <c r="E6" s="275"/>
      <c r="F6" s="275"/>
      <c r="G6" s="275"/>
      <c r="H6" s="275"/>
      <c r="I6" s="275"/>
      <c r="J6" s="275"/>
      <c r="K6" s="275"/>
      <c r="L6" s="275"/>
      <c r="M6" s="275"/>
      <c r="N6" s="275"/>
      <c r="O6" s="275"/>
      <c r="P6" s="275"/>
      <c r="Q6" s="275"/>
      <c r="R6" s="275"/>
      <c r="S6" s="275"/>
      <c r="T6" s="275"/>
      <c r="U6" s="275"/>
      <c r="V6" s="275"/>
      <c r="W6" s="275"/>
      <c r="X6" s="275"/>
      <c r="AB6" s="380"/>
      <c r="AC6" s="380"/>
      <c r="AD6" s="380"/>
      <c r="AE6" s="380"/>
      <c r="AF6" s="380"/>
      <c r="AG6" s="380"/>
      <c r="AH6" s="380"/>
      <c r="AI6" s="380"/>
      <c r="AJ6" s="380"/>
      <c r="AK6" s="380"/>
      <c r="AL6" s="380"/>
      <c r="AM6" s="380"/>
      <c r="AN6" s="380"/>
      <c r="AO6" s="380"/>
      <c r="AP6" s="372"/>
      <c r="AQ6" s="372"/>
      <c r="AR6" s="373"/>
    </row>
    <row r="7" spans="2:44" ht="14.25" customHeight="1">
      <c r="B7" s="287" t="s">
        <v>76</v>
      </c>
      <c r="C7" s="288"/>
      <c r="D7" s="288"/>
      <c r="E7" s="288"/>
      <c r="F7" s="289"/>
      <c r="G7" s="293" t="s">
        <v>89</v>
      </c>
      <c r="H7" s="294"/>
      <c r="I7" s="294"/>
      <c r="J7" s="294"/>
      <c r="K7" s="294"/>
      <c r="L7" s="294"/>
      <c r="M7" s="294"/>
      <c r="N7" s="294"/>
      <c r="O7" s="294"/>
      <c r="P7" s="294"/>
      <c r="Q7" s="294"/>
      <c r="R7" s="294"/>
      <c r="S7" s="294"/>
      <c r="T7" s="294"/>
      <c r="U7" s="294"/>
      <c r="V7" s="294"/>
      <c r="W7" s="294"/>
      <c r="X7" s="295"/>
      <c r="AB7" s="375">
        <v>2019</v>
      </c>
      <c r="AC7" s="375"/>
      <c r="AD7" s="376" t="s">
        <v>127</v>
      </c>
      <c r="AE7" s="376"/>
      <c r="AF7" s="376"/>
      <c r="AG7" s="376"/>
      <c r="AH7" s="376"/>
      <c r="AI7" s="557">
        <v>40050000</v>
      </c>
      <c r="AJ7" s="557"/>
      <c r="AK7" s="557"/>
      <c r="AL7" s="557">
        <v>10805942.09</v>
      </c>
      <c r="AM7" s="557"/>
      <c r="AN7" s="557"/>
      <c r="AO7" s="557"/>
      <c r="AP7" s="379">
        <f t="shared" ref="AP7:AP10" si="0">AL7/AI7</f>
        <v>0.26981128813982519</v>
      </c>
      <c r="AQ7" s="379"/>
      <c r="AR7" s="384">
        <f>SUM(AP7:AQ10)/4</f>
        <v>0.55247958008739073</v>
      </c>
    </row>
    <row r="8" spans="2:44" ht="14.25" customHeight="1">
      <c r="B8" s="290"/>
      <c r="C8" s="291"/>
      <c r="D8" s="291"/>
      <c r="E8" s="291"/>
      <c r="F8" s="292"/>
      <c r="G8" s="296"/>
      <c r="H8" s="297"/>
      <c r="I8" s="297"/>
      <c r="J8" s="297"/>
      <c r="K8" s="297"/>
      <c r="L8" s="297"/>
      <c r="M8" s="297"/>
      <c r="N8" s="297"/>
      <c r="O8" s="297"/>
      <c r="P8" s="297"/>
      <c r="Q8" s="297"/>
      <c r="R8" s="297"/>
      <c r="S8" s="297"/>
      <c r="T8" s="297"/>
      <c r="U8" s="297"/>
      <c r="V8" s="297"/>
      <c r="W8" s="297"/>
      <c r="X8" s="298"/>
      <c r="AB8" s="375"/>
      <c r="AC8" s="375"/>
      <c r="AD8" s="376" t="s">
        <v>128</v>
      </c>
      <c r="AE8" s="376"/>
      <c r="AF8" s="376"/>
      <c r="AG8" s="376"/>
      <c r="AH8" s="376"/>
      <c r="AI8" s="557">
        <v>40050000</v>
      </c>
      <c r="AJ8" s="557"/>
      <c r="AK8" s="557"/>
      <c r="AL8" s="557">
        <f>7657338.24+AL7</f>
        <v>18463280.329999998</v>
      </c>
      <c r="AM8" s="557"/>
      <c r="AN8" s="557"/>
      <c r="AO8" s="557"/>
      <c r="AP8" s="379">
        <f t="shared" si="0"/>
        <v>0.46100575106117347</v>
      </c>
      <c r="AQ8" s="379"/>
      <c r="AR8" s="384"/>
    </row>
    <row r="9" spans="2:44" ht="19.149999999999999" customHeight="1">
      <c r="B9" s="281" t="s">
        <v>49</v>
      </c>
      <c r="C9" s="282"/>
      <c r="D9" s="282"/>
      <c r="E9" s="282"/>
      <c r="F9" s="282"/>
      <c r="G9" s="282"/>
      <c r="H9" s="282"/>
      <c r="I9" s="282"/>
      <c r="J9" s="282"/>
      <c r="K9" s="282"/>
      <c r="L9" s="282"/>
      <c r="M9" s="282"/>
      <c r="N9" s="282"/>
      <c r="O9" s="282"/>
      <c r="P9" s="282"/>
      <c r="Q9" s="282"/>
      <c r="R9" s="282"/>
      <c r="S9" s="282"/>
      <c r="T9" s="282"/>
      <c r="U9" s="282"/>
      <c r="V9" s="282"/>
      <c r="W9" s="282"/>
      <c r="X9" s="283"/>
      <c r="AB9" s="375"/>
      <c r="AC9" s="375"/>
      <c r="AD9" s="376" t="s">
        <v>129</v>
      </c>
      <c r="AE9" s="376"/>
      <c r="AF9" s="376"/>
      <c r="AG9" s="376"/>
      <c r="AH9" s="376"/>
      <c r="AI9" s="557">
        <v>40050000</v>
      </c>
      <c r="AJ9" s="557"/>
      <c r="AK9" s="557"/>
      <c r="AL9" s="557">
        <f>7695453.45+AL8</f>
        <v>26158733.779999997</v>
      </c>
      <c r="AM9" s="557"/>
      <c r="AN9" s="557"/>
      <c r="AO9" s="557"/>
      <c r="AP9" s="379">
        <f t="shared" si="0"/>
        <v>0.6531519046192259</v>
      </c>
      <c r="AQ9" s="379"/>
      <c r="AR9" s="384"/>
    </row>
    <row r="10" spans="2:44" ht="15" customHeight="1">
      <c r="B10" s="268" t="s">
        <v>4</v>
      </c>
      <c r="C10" s="269"/>
      <c r="D10" s="269"/>
      <c r="E10" s="269"/>
      <c r="F10" s="269"/>
      <c r="G10" s="269"/>
      <c r="H10" s="269"/>
      <c r="I10" s="269"/>
      <c r="J10" s="269"/>
      <c r="K10" s="269"/>
      <c r="L10" s="269"/>
      <c r="M10" s="269"/>
      <c r="N10" s="269"/>
      <c r="O10" s="269"/>
      <c r="P10" s="269"/>
      <c r="Q10" s="269"/>
      <c r="R10" s="269"/>
      <c r="S10" s="269"/>
      <c r="T10" s="269"/>
      <c r="U10" s="269"/>
      <c r="V10" s="269"/>
      <c r="W10" s="269"/>
      <c r="X10" s="269"/>
      <c r="AB10" s="375"/>
      <c r="AC10" s="375"/>
      <c r="AD10" s="376" t="s">
        <v>130</v>
      </c>
      <c r="AE10" s="376"/>
      <c r="AF10" s="376"/>
      <c r="AG10" s="376"/>
      <c r="AH10" s="376"/>
      <c r="AI10" s="557">
        <v>40050000</v>
      </c>
      <c r="AJ10" s="557"/>
      <c r="AK10" s="557"/>
      <c r="AL10" s="557">
        <f>6920538.75+AL9</f>
        <v>33079272.529999997</v>
      </c>
      <c r="AM10" s="557"/>
      <c r="AN10" s="557"/>
      <c r="AO10" s="557"/>
      <c r="AP10" s="379">
        <f t="shared" si="0"/>
        <v>0.82594937652933831</v>
      </c>
      <c r="AQ10" s="379"/>
      <c r="AR10" s="384"/>
    </row>
    <row r="11" spans="2:44" ht="38.25" customHeight="1">
      <c r="B11" s="280" t="s">
        <v>180</v>
      </c>
      <c r="C11" s="280"/>
      <c r="D11" s="280"/>
      <c r="E11" s="280"/>
      <c r="F11" s="280"/>
      <c r="G11" s="280"/>
      <c r="H11" s="280"/>
      <c r="I11" s="280"/>
      <c r="J11" s="280"/>
      <c r="K11" s="280"/>
      <c r="L11" s="280"/>
      <c r="M11" s="280"/>
      <c r="N11" s="280"/>
      <c r="O11" s="280"/>
      <c r="P11" s="280"/>
      <c r="Q11" s="280"/>
      <c r="R11" s="280"/>
      <c r="S11" s="280"/>
      <c r="T11" s="280"/>
      <c r="U11" s="280"/>
      <c r="V11" s="280"/>
      <c r="W11" s="280"/>
      <c r="X11" s="280"/>
      <c r="AB11" s="374">
        <v>2020</v>
      </c>
      <c r="AC11" s="374"/>
      <c r="AD11" s="377" t="s">
        <v>131</v>
      </c>
      <c r="AE11" s="377"/>
      <c r="AF11" s="377"/>
      <c r="AG11" s="377"/>
      <c r="AH11" s="377"/>
      <c r="AI11" s="561">
        <v>40000000</v>
      </c>
      <c r="AJ11" s="561"/>
      <c r="AK11" s="561"/>
      <c r="AL11" s="561">
        <v>6489289.5999999996</v>
      </c>
      <c r="AM11" s="561"/>
      <c r="AN11" s="561"/>
      <c r="AO11" s="561"/>
      <c r="AP11" s="382">
        <f>AL11/AI11</f>
        <v>0.16223224</v>
      </c>
      <c r="AQ11" s="382"/>
      <c r="AR11" s="385">
        <f>SUM(AP11:AQ14)/4</f>
        <v>0.59300057993749988</v>
      </c>
    </row>
    <row r="12" spans="2:44" ht="12.75">
      <c r="B12" s="262" t="s">
        <v>56</v>
      </c>
      <c r="C12" s="263"/>
      <c r="D12" s="263"/>
      <c r="E12" s="263"/>
      <c r="F12" s="264"/>
      <c r="G12" s="262" t="s">
        <v>48</v>
      </c>
      <c r="H12" s="263"/>
      <c r="I12" s="263"/>
      <c r="J12" s="264"/>
      <c r="K12" s="262" t="s">
        <v>5</v>
      </c>
      <c r="L12" s="263"/>
      <c r="M12" s="263"/>
      <c r="N12" s="264"/>
      <c r="O12" s="268" t="s">
        <v>6</v>
      </c>
      <c r="P12" s="269"/>
      <c r="Q12" s="269"/>
      <c r="R12" s="269"/>
      <c r="S12" s="269"/>
      <c r="T12" s="269"/>
      <c r="U12" s="269"/>
      <c r="V12" s="269"/>
      <c r="W12" s="269"/>
      <c r="X12" s="270"/>
      <c r="Y12" s="49"/>
      <c r="Z12" s="50"/>
      <c r="AA12" s="50"/>
      <c r="AB12" s="374"/>
      <c r="AC12" s="374"/>
      <c r="AD12" s="377" t="s">
        <v>132</v>
      </c>
      <c r="AE12" s="377"/>
      <c r="AF12" s="377"/>
      <c r="AG12" s="377"/>
      <c r="AH12" s="377"/>
      <c r="AI12" s="561">
        <v>40000000</v>
      </c>
      <c r="AJ12" s="561"/>
      <c r="AK12" s="561"/>
      <c r="AL12" s="561">
        <f>20454468.13+AL11</f>
        <v>26943757.729999997</v>
      </c>
      <c r="AM12" s="561"/>
      <c r="AN12" s="561"/>
      <c r="AO12" s="561"/>
      <c r="AP12" s="382">
        <f t="shared" ref="AP12:AP22" si="1">AL12/AI12</f>
        <v>0.67359394324999988</v>
      </c>
      <c r="AQ12" s="382"/>
      <c r="AR12" s="385"/>
    </row>
    <row r="13" spans="2:44" ht="25.5" customHeight="1">
      <c r="B13" s="265"/>
      <c r="C13" s="266"/>
      <c r="D13" s="266"/>
      <c r="E13" s="266"/>
      <c r="F13" s="267"/>
      <c r="G13" s="265"/>
      <c r="H13" s="266"/>
      <c r="I13" s="266"/>
      <c r="J13" s="267"/>
      <c r="K13" s="265"/>
      <c r="L13" s="266"/>
      <c r="M13" s="266"/>
      <c r="N13" s="267"/>
      <c r="O13" s="268" t="s">
        <v>55</v>
      </c>
      <c r="P13" s="269"/>
      <c r="Q13" s="269"/>
      <c r="R13" s="270"/>
      <c r="S13" s="268" t="s">
        <v>54</v>
      </c>
      <c r="T13" s="269"/>
      <c r="U13" s="270"/>
      <c r="V13" s="268" t="s">
        <v>53</v>
      </c>
      <c r="W13" s="269"/>
      <c r="X13" s="270"/>
      <c r="Y13" s="49"/>
      <c r="Z13" s="50"/>
      <c r="AA13" s="50"/>
      <c r="AB13" s="374"/>
      <c r="AC13" s="374"/>
      <c r="AD13" s="377" t="s">
        <v>133</v>
      </c>
      <c r="AE13" s="377"/>
      <c r="AF13" s="377"/>
      <c r="AG13" s="377"/>
      <c r="AH13" s="377"/>
      <c r="AI13" s="561">
        <v>40000000</v>
      </c>
      <c r="AJ13" s="561"/>
      <c r="AK13" s="561"/>
      <c r="AL13" s="561">
        <f>2466510+AL12</f>
        <v>29410267.729999997</v>
      </c>
      <c r="AM13" s="561"/>
      <c r="AN13" s="561"/>
      <c r="AO13" s="561"/>
      <c r="AP13" s="382">
        <f t="shared" si="1"/>
        <v>0.73525669324999987</v>
      </c>
      <c r="AQ13" s="382"/>
      <c r="AR13" s="385"/>
    </row>
    <row r="14" spans="2:44" ht="45.75" customHeight="1">
      <c r="B14" s="276" t="s">
        <v>337</v>
      </c>
      <c r="C14" s="276"/>
      <c r="D14" s="276"/>
      <c r="E14" s="276"/>
      <c r="F14" s="276"/>
      <c r="G14" s="261" t="s">
        <v>100</v>
      </c>
      <c r="H14" s="261"/>
      <c r="I14" s="261"/>
      <c r="J14" s="261"/>
      <c r="K14" s="261">
        <v>1</v>
      </c>
      <c r="L14" s="261"/>
      <c r="M14" s="261"/>
      <c r="N14" s="261"/>
      <c r="O14" s="277">
        <v>1</v>
      </c>
      <c r="P14" s="278"/>
      <c r="Q14" s="278"/>
      <c r="R14" s="279"/>
      <c r="S14" s="329">
        <v>44561</v>
      </c>
      <c r="T14" s="330"/>
      <c r="U14" s="331"/>
      <c r="V14" s="332">
        <v>2021</v>
      </c>
      <c r="W14" s="332"/>
      <c r="X14" s="332"/>
      <c r="AB14" s="374"/>
      <c r="AC14" s="374"/>
      <c r="AD14" s="377" t="s">
        <v>134</v>
      </c>
      <c r="AE14" s="377"/>
      <c r="AF14" s="377"/>
      <c r="AG14" s="377"/>
      <c r="AH14" s="377"/>
      <c r="AI14" s="561">
        <v>40000000</v>
      </c>
      <c r="AJ14" s="561"/>
      <c r="AK14" s="561"/>
      <c r="AL14" s="561">
        <f>2626510+AL13</f>
        <v>32036777.729999997</v>
      </c>
      <c r="AM14" s="561"/>
      <c r="AN14" s="561"/>
      <c r="AO14" s="561"/>
      <c r="AP14" s="382">
        <f t="shared" si="1"/>
        <v>0.80091944324999986</v>
      </c>
      <c r="AQ14" s="382"/>
      <c r="AR14" s="385"/>
    </row>
    <row r="15" spans="2:44" ht="18" customHeight="1">
      <c r="B15" s="281" t="s">
        <v>7</v>
      </c>
      <c r="C15" s="282"/>
      <c r="D15" s="282"/>
      <c r="E15" s="282"/>
      <c r="F15" s="282"/>
      <c r="G15" s="282"/>
      <c r="H15" s="282"/>
      <c r="I15" s="282"/>
      <c r="J15" s="282"/>
      <c r="K15" s="282"/>
      <c r="L15" s="282"/>
      <c r="M15" s="282"/>
      <c r="N15" s="282"/>
      <c r="O15" s="282"/>
      <c r="P15" s="282"/>
      <c r="Q15" s="282"/>
      <c r="R15" s="282"/>
      <c r="S15" s="282"/>
      <c r="T15" s="282"/>
      <c r="U15" s="282"/>
      <c r="V15" s="282"/>
      <c r="W15" s="282"/>
      <c r="X15" s="283"/>
      <c r="Z15" s="46" t="s">
        <v>51</v>
      </c>
      <c r="AB15" s="375">
        <v>2021</v>
      </c>
      <c r="AC15" s="375"/>
      <c r="AD15" s="376" t="s">
        <v>135</v>
      </c>
      <c r="AE15" s="376"/>
      <c r="AF15" s="376"/>
      <c r="AG15" s="376"/>
      <c r="AH15" s="376"/>
      <c r="AI15" s="557">
        <v>44000000</v>
      </c>
      <c r="AJ15" s="557"/>
      <c r="AK15" s="557"/>
      <c r="AL15" s="557">
        <v>11775015.460000001</v>
      </c>
      <c r="AM15" s="557"/>
      <c r="AN15" s="557"/>
      <c r="AO15" s="557"/>
      <c r="AP15" s="379">
        <f t="shared" si="1"/>
        <v>0.26761398772727274</v>
      </c>
      <c r="AQ15" s="379"/>
      <c r="AR15" s="384">
        <f t="shared" ref="AR15" si="2">SUM(AP15:AQ18)/4</f>
        <v>0.53297829538770047</v>
      </c>
    </row>
    <row r="16" spans="2:44" ht="12.75" customHeight="1">
      <c r="B16" s="271" t="s">
        <v>52</v>
      </c>
      <c r="C16" s="262" t="s">
        <v>8</v>
      </c>
      <c r="D16" s="264"/>
      <c r="E16" s="262" t="s">
        <v>115</v>
      </c>
      <c r="F16" s="264"/>
      <c r="G16" s="262" t="s">
        <v>109</v>
      </c>
      <c r="H16" s="263"/>
      <c r="I16" s="263"/>
      <c r="J16" s="263"/>
      <c r="K16" s="263"/>
      <c r="L16" s="264"/>
      <c r="M16" s="274" t="s">
        <v>116</v>
      </c>
      <c r="N16" s="274"/>
      <c r="O16" s="274"/>
      <c r="P16" s="274"/>
      <c r="Q16" s="274"/>
      <c r="R16" s="274"/>
      <c r="S16" s="274"/>
      <c r="T16" s="274"/>
      <c r="U16" s="274"/>
      <c r="V16" s="274"/>
      <c r="W16" s="274"/>
      <c r="X16" s="274"/>
      <c r="AB16" s="375"/>
      <c r="AC16" s="375"/>
      <c r="AD16" s="376" t="s">
        <v>136</v>
      </c>
      <c r="AE16" s="376"/>
      <c r="AF16" s="376"/>
      <c r="AG16" s="376"/>
      <c r="AH16" s="376"/>
      <c r="AI16" s="557">
        <v>34000000</v>
      </c>
      <c r="AJ16" s="557"/>
      <c r="AK16" s="557"/>
      <c r="AL16" s="557">
        <v>16708035</v>
      </c>
      <c r="AM16" s="557"/>
      <c r="AN16" s="557"/>
      <c r="AO16" s="557"/>
      <c r="AP16" s="379">
        <f t="shared" si="1"/>
        <v>0.49141279411764704</v>
      </c>
      <c r="AQ16" s="379"/>
      <c r="AR16" s="384"/>
    </row>
    <row r="17" spans="2:44" ht="12.75" customHeight="1">
      <c r="B17" s="272"/>
      <c r="C17" s="265"/>
      <c r="D17" s="267"/>
      <c r="E17" s="265"/>
      <c r="F17" s="267"/>
      <c r="G17" s="265"/>
      <c r="H17" s="266"/>
      <c r="I17" s="266"/>
      <c r="J17" s="266"/>
      <c r="K17" s="266"/>
      <c r="L17" s="267"/>
      <c r="M17" s="268" t="s">
        <v>121</v>
      </c>
      <c r="N17" s="269"/>
      <c r="O17" s="269"/>
      <c r="P17" s="269"/>
      <c r="Q17" s="270"/>
      <c r="R17" s="268" t="s">
        <v>122</v>
      </c>
      <c r="S17" s="269"/>
      <c r="T17" s="269"/>
      <c r="U17" s="269"/>
      <c r="V17" s="273" t="s">
        <v>117</v>
      </c>
      <c r="W17" s="273"/>
      <c r="X17" s="273"/>
      <c r="AB17" s="375"/>
      <c r="AC17" s="375"/>
      <c r="AD17" s="376" t="s">
        <v>137</v>
      </c>
      <c r="AE17" s="376"/>
      <c r="AF17" s="376"/>
      <c r="AG17" s="376"/>
      <c r="AH17" s="376"/>
      <c r="AI17" s="557">
        <v>34000000</v>
      </c>
      <c r="AJ17" s="557"/>
      <c r="AK17" s="557"/>
      <c r="AL17" s="557">
        <v>22903925.460000001</v>
      </c>
      <c r="AM17" s="557"/>
      <c r="AN17" s="557"/>
      <c r="AO17" s="557"/>
      <c r="AP17" s="379">
        <f t="shared" si="1"/>
        <v>0.6736448664705883</v>
      </c>
      <c r="AQ17" s="379"/>
      <c r="AR17" s="384"/>
    </row>
    <row r="18" spans="2:44" ht="28.5" customHeight="1">
      <c r="B18" s="128" t="s">
        <v>282</v>
      </c>
      <c r="C18" s="259" t="s">
        <v>112</v>
      </c>
      <c r="D18" s="260"/>
      <c r="E18" s="261"/>
      <c r="F18" s="261"/>
      <c r="G18" s="276" t="s">
        <v>333</v>
      </c>
      <c r="H18" s="276"/>
      <c r="I18" s="276"/>
      <c r="J18" s="276"/>
      <c r="K18" s="276"/>
      <c r="L18" s="276"/>
      <c r="M18" s="333" t="s">
        <v>123</v>
      </c>
      <c r="N18" s="333"/>
      <c r="O18" s="333"/>
      <c r="P18" s="333"/>
      <c r="Q18" s="333"/>
      <c r="R18" s="334" t="s">
        <v>124</v>
      </c>
      <c r="S18" s="334"/>
      <c r="T18" s="334"/>
      <c r="U18" s="334"/>
      <c r="V18" s="335" t="s">
        <v>125</v>
      </c>
      <c r="W18" s="335"/>
      <c r="X18" s="335"/>
      <c r="AB18" s="375"/>
      <c r="AC18" s="375"/>
      <c r="AD18" s="376" t="s">
        <v>138</v>
      </c>
      <c r="AE18" s="376"/>
      <c r="AF18" s="376"/>
      <c r="AG18" s="376"/>
      <c r="AH18" s="376"/>
      <c r="AI18" s="557">
        <v>34000000</v>
      </c>
      <c r="AJ18" s="557"/>
      <c r="AK18" s="557"/>
      <c r="AL18" s="557">
        <v>23774212.129999999</v>
      </c>
      <c r="AM18" s="557"/>
      <c r="AN18" s="557"/>
      <c r="AO18" s="557"/>
      <c r="AP18" s="379">
        <f t="shared" si="1"/>
        <v>0.69924153323529403</v>
      </c>
      <c r="AQ18" s="379"/>
      <c r="AR18" s="384"/>
    </row>
    <row r="19" spans="2:44" ht="25.15" customHeight="1">
      <c r="B19" s="268" t="s">
        <v>9</v>
      </c>
      <c r="C19" s="269"/>
      <c r="D19" s="269"/>
      <c r="E19" s="269"/>
      <c r="F19" s="269"/>
      <c r="G19" s="269"/>
      <c r="H19" s="269"/>
      <c r="I19" s="269"/>
      <c r="J19" s="269"/>
      <c r="K19" s="269"/>
      <c r="L19" s="270"/>
      <c r="M19" s="268" t="s">
        <v>10</v>
      </c>
      <c r="N19" s="269"/>
      <c r="O19" s="269"/>
      <c r="P19" s="269"/>
      <c r="Q19" s="269"/>
      <c r="R19" s="269"/>
      <c r="S19" s="269"/>
      <c r="T19" s="269"/>
      <c r="U19" s="269"/>
      <c r="V19" s="269"/>
      <c r="W19" s="269"/>
      <c r="X19" s="270"/>
      <c r="AB19" s="374">
        <v>2022</v>
      </c>
      <c r="AC19" s="374"/>
      <c r="AD19" s="377" t="s">
        <v>139</v>
      </c>
      <c r="AE19" s="377"/>
      <c r="AF19" s="377"/>
      <c r="AG19" s="377"/>
      <c r="AH19" s="377"/>
      <c r="AI19" s="561">
        <v>34000000</v>
      </c>
      <c r="AJ19" s="561"/>
      <c r="AK19" s="561"/>
      <c r="AL19" s="561">
        <v>12023790</v>
      </c>
      <c r="AM19" s="561"/>
      <c r="AN19" s="561"/>
      <c r="AO19" s="561"/>
      <c r="AP19" s="382">
        <f t="shared" si="1"/>
        <v>0.35364088235294117</v>
      </c>
      <c r="AQ19" s="382"/>
      <c r="AR19" s="385" t="e">
        <f t="shared" ref="AR19" si="3">SUM(AP19:AQ22)/4</f>
        <v>#DIV/0!</v>
      </c>
    </row>
    <row r="20" spans="2:44" ht="45.4" customHeight="1">
      <c r="B20" s="259" t="s">
        <v>390</v>
      </c>
      <c r="C20" s="286"/>
      <c r="D20" s="286"/>
      <c r="E20" s="286"/>
      <c r="F20" s="286"/>
      <c r="G20" s="286"/>
      <c r="H20" s="286"/>
      <c r="I20" s="286"/>
      <c r="J20" s="286"/>
      <c r="K20" s="286"/>
      <c r="L20" s="260"/>
      <c r="M20" s="259"/>
      <c r="N20" s="286"/>
      <c r="O20" s="286"/>
      <c r="P20" s="286"/>
      <c r="Q20" s="286"/>
      <c r="R20" s="286"/>
      <c r="S20" s="286"/>
      <c r="T20" s="286"/>
      <c r="U20" s="286"/>
      <c r="V20" s="286"/>
      <c r="W20" s="286"/>
      <c r="X20" s="260"/>
      <c r="AA20" s="51"/>
      <c r="AB20" s="374"/>
      <c r="AC20" s="374"/>
      <c r="AD20" s="377" t="s">
        <v>140</v>
      </c>
      <c r="AE20" s="377"/>
      <c r="AF20" s="377"/>
      <c r="AG20" s="377"/>
      <c r="AH20" s="377"/>
      <c r="AI20" s="561">
        <v>34000000</v>
      </c>
      <c r="AJ20" s="561"/>
      <c r="AK20" s="561"/>
      <c r="AL20" s="561">
        <v>25919316</v>
      </c>
      <c r="AM20" s="561"/>
      <c r="AN20" s="561"/>
      <c r="AO20" s="561"/>
      <c r="AP20" s="382">
        <f t="shared" si="1"/>
        <v>0.76233282352941178</v>
      </c>
      <c r="AQ20" s="382"/>
      <c r="AR20" s="385"/>
    </row>
    <row r="21" spans="2:44" ht="18.95" customHeight="1">
      <c r="B21" s="281" t="s">
        <v>11</v>
      </c>
      <c r="C21" s="282"/>
      <c r="D21" s="282"/>
      <c r="E21" s="282"/>
      <c r="F21" s="282"/>
      <c r="G21" s="282"/>
      <c r="H21" s="282"/>
      <c r="I21" s="282"/>
      <c r="J21" s="282"/>
      <c r="K21" s="282"/>
      <c r="L21" s="282"/>
      <c r="M21" s="282"/>
      <c r="N21" s="282"/>
      <c r="O21" s="282"/>
      <c r="P21" s="282"/>
      <c r="Q21" s="282"/>
      <c r="R21" s="282"/>
      <c r="S21" s="282"/>
      <c r="T21" s="282"/>
      <c r="U21" s="282"/>
      <c r="V21" s="282"/>
      <c r="W21" s="282"/>
      <c r="X21" s="283"/>
      <c r="AB21" s="374"/>
      <c r="AC21" s="374"/>
      <c r="AD21" s="377" t="s">
        <v>141</v>
      </c>
      <c r="AE21" s="377"/>
      <c r="AF21" s="377"/>
      <c r="AG21" s="377"/>
      <c r="AH21" s="377"/>
      <c r="AI21" s="561"/>
      <c r="AJ21" s="561"/>
      <c r="AK21" s="561"/>
      <c r="AL21" s="561"/>
      <c r="AM21" s="561"/>
      <c r="AN21" s="561"/>
      <c r="AO21" s="561"/>
      <c r="AP21" s="382" t="e">
        <f t="shared" si="1"/>
        <v>#DIV/0!</v>
      </c>
      <c r="AQ21" s="382"/>
      <c r="AR21" s="385"/>
    </row>
    <row r="22" spans="2:44" ht="18.95" customHeight="1">
      <c r="B22" s="284" t="s">
        <v>12</v>
      </c>
      <c r="C22" s="284"/>
      <c r="D22" s="72" t="s">
        <v>13</v>
      </c>
      <c r="E22" s="72" t="s">
        <v>14</v>
      </c>
      <c r="F22" s="72" t="s">
        <v>15</v>
      </c>
      <c r="G22" s="285" t="s">
        <v>16</v>
      </c>
      <c r="H22" s="285"/>
      <c r="I22" s="285"/>
      <c r="J22" s="72" t="s">
        <v>17</v>
      </c>
      <c r="K22" s="285" t="s">
        <v>18</v>
      </c>
      <c r="L22" s="285"/>
      <c r="M22" s="285"/>
      <c r="N22" s="72" t="s">
        <v>19</v>
      </c>
      <c r="O22" s="285" t="s">
        <v>20</v>
      </c>
      <c r="P22" s="285"/>
      <c r="Q22" s="285" t="s">
        <v>21</v>
      </c>
      <c r="R22" s="285"/>
      <c r="S22" s="285"/>
      <c r="T22" s="285" t="s">
        <v>22</v>
      </c>
      <c r="U22" s="285"/>
      <c r="V22" s="285" t="s">
        <v>23</v>
      </c>
      <c r="W22" s="285"/>
      <c r="X22" s="72" t="s">
        <v>24</v>
      </c>
      <c r="AB22" s="374"/>
      <c r="AC22" s="374"/>
      <c r="AD22" s="377" t="s">
        <v>142</v>
      </c>
      <c r="AE22" s="377"/>
      <c r="AF22" s="377"/>
      <c r="AG22" s="377"/>
      <c r="AH22" s="377"/>
      <c r="AI22" s="561"/>
      <c r="AJ22" s="561"/>
      <c r="AK22" s="561"/>
      <c r="AL22" s="561"/>
      <c r="AM22" s="561"/>
      <c r="AN22" s="561"/>
      <c r="AO22" s="561"/>
      <c r="AP22" s="382" t="e">
        <f t="shared" si="1"/>
        <v>#DIV/0!</v>
      </c>
      <c r="AQ22" s="382"/>
      <c r="AR22" s="385"/>
    </row>
    <row r="23" spans="2:44" ht="18.95" customHeight="1">
      <c r="B23" s="284" t="s">
        <v>25</v>
      </c>
      <c r="C23" s="284"/>
      <c r="D23" s="601">
        <f>AL15</f>
        <v>11775015.460000001</v>
      </c>
      <c r="E23" s="602"/>
      <c r="F23" s="603"/>
      <c r="G23" s="604">
        <f>AL16</f>
        <v>16708035</v>
      </c>
      <c r="H23" s="605"/>
      <c r="I23" s="605"/>
      <c r="J23" s="605"/>
      <c r="K23" s="605"/>
      <c r="L23" s="605"/>
      <c r="M23" s="606"/>
      <c r="N23" s="601">
        <f>AL17</f>
        <v>22903925.460000001</v>
      </c>
      <c r="O23" s="602"/>
      <c r="P23" s="602"/>
      <c r="Q23" s="602"/>
      <c r="R23" s="602"/>
      <c r="S23" s="603"/>
      <c r="T23" s="604">
        <f>AL18</f>
        <v>23774212.129999999</v>
      </c>
      <c r="U23" s="605"/>
      <c r="V23" s="605"/>
      <c r="W23" s="605"/>
      <c r="X23" s="606"/>
      <c r="Z23" s="52"/>
      <c r="AA23" s="52"/>
    </row>
    <row r="24" spans="2:44" ht="18.95" customHeight="1">
      <c r="B24" s="284" t="s">
        <v>26</v>
      </c>
      <c r="C24" s="284"/>
      <c r="D24" s="601">
        <f>AI15</f>
        <v>44000000</v>
      </c>
      <c r="E24" s="602"/>
      <c r="F24" s="603"/>
      <c r="G24" s="604">
        <f>AI16</f>
        <v>34000000</v>
      </c>
      <c r="H24" s="605"/>
      <c r="I24" s="605"/>
      <c r="J24" s="605"/>
      <c r="K24" s="605"/>
      <c r="L24" s="605"/>
      <c r="M24" s="606"/>
      <c r="N24" s="601">
        <f>AI17</f>
        <v>34000000</v>
      </c>
      <c r="O24" s="602"/>
      <c r="P24" s="602"/>
      <c r="Q24" s="602"/>
      <c r="R24" s="602"/>
      <c r="S24" s="603"/>
      <c r="T24" s="604">
        <f>AI18</f>
        <v>34000000</v>
      </c>
      <c r="U24" s="605"/>
      <c r="V24" s="605"/>
      <c r="W24" s="605"/>
      <c r="X24" s="606"/>
      <c r="Y24" s="53"/>
    </row>
    <row r="25" spans="2:44" ht="19.7" customHeight="1">
      <c r="B25" s="281" t="s">
        <v>47</v>
      </c>
      <c r="C25" s="282"/>
      <c r="D25" s="282"/>
      <c r="E25" s="282"/>
      <c r="F25" s="282"/>
      <c r="G25" s="282"/>
      <c r="H25" s="282"/>
      <c r="I25" s="282"/>
      <c r="J25" s="282"/>
      <c r="K25" s="282"/>
      <c r="L25" s="282"/>
      <c r="M25" s="282"/>
      <c r="N25" s="282"/>
      <c r="O25" s="282"/>
      <c r="P25" s="282"/>
      <c r="Q25" s="282"/>
      <c r="R25" s="282"/>
      <c r="S25" s="282"/>
      <c r="T25" s="282"/>
      <c r="U25" s="282"/>
      <c r="V25" s="282"/>
      <c r="W25" s="282"/>
      <c r="X25" s="283"/>
    </row>
    <row r="26" spans="2:44" ht="25.5">
      <c r="B26" s="72" t="s">
        <v>27</v>
      </c>
      <c r="C26" s="72" t="s">
        <v>28</v>
      </c>
      <c r="D26" s="72" t="s">
        <v>29</v>
      </c>
      <c r="E26" s="72" t="s">
        <v>30</v>
      </c>
      <c r="F26" s="27"/>
      <c r="G26" s="27"/>
      <c r="H26" s="299"/>
      <c r="I26" s="299"/>
      <c r="J26" s="299"/>
      <c r="K26" s="299"/>
      <c r="L26" s="299"/>
      <c r="M26" s="299"/>
      <c r="N26" s="299"/>
      <c r="O26" s="299"/>
      <c r="P26" s="299"/>
      <c r="Q26" s="299"/>
      <c r="R26" s="299"/>
      <c r="S26" s="301"/>
      <c r="T26" s="301"/>
      <c r="U26" s="301"/>
      <c r="V26" s="301"/>
      <c r="W26" s="301"/>
      <c r="X26" s="302"/>
    </row>
    <row r="27" spans="2:44" ht="17.649999999999999" customHeight="1">
      <c r="B27" s="74" t="s">
        <v>31</v>
      </c>
      <c r="C27" s="365">
        <f>IF(ISERROR($D$23/$D$24),0,$D$23/$D$24)</f>
        <v>0.26761398772727274</v>
      </c>
      <c r="D27" s="365">
        <f>$E$18</f>
        <v>0</v>
      </c>
      <c r="E27" s="73">
        <f>$O$14</f>
        <v>1</v>
      </c>
      <c r="F27" s="28"/>
      <c r="G27" s="28"/>
      <c r="H27" s="300"/>
      <c r="I27" s="300"/>
      <c r="J27" s="303"/>
      <c r="K27" s="303"/>
      <c r="L27" s="5"/>
      <c r="M27" s="5"/>
      <c r="N27" s="300"/>
      <c r="O27" s="300"/>
      <c r="P27" s="300"/>
      <c r="Q27" s="300"/>
      <c r="R27" s="300"/>
      <c r="S27" s="304"/>
      <c r="T27" s="304"/>
      <c r="U27" s="304"/>
      <c r="V27" s="304"/>
      <c r="W27" s="304"/>
      <c r="X27" s="305"/>
    </row>
    <row r="28" spans="2:44" ht="17.649999999999999" customHeight="1">
      <c r="B28" s="74" t="s">
        <v>32</v>
      </c>
      <c r="C28" s="366"/>
      <c r="D28" s="366"/>
      <c r="E28" s="73">
        <f t="shared" ref="E28:E37" si="4">$O$14</f>
        <v>1</v>
      </c>
      <c r="F28" s="28"/>
      <c r="G28" s="28"/>
      <c r="H28" s="303"/>
      <c r="I28" s="303"/>
      <c r="J28" s="303"/>
      <c r="K28" s="303"/>
      <c r="L28" s="6"/>
      <c r="M28" s="5"/>
      <c r="N28" s="303"/>
      <c r="O28" s="303"/>
      <c r="P28" s="303"/>
      <c r="Q28" s="303"/>
      <c r="R28" s="303"/>
      <c r="S28" s="304"/>
      <c r="T28" s="304"/>
      <c r="U28" s="304"/>
      <c r="V28" s="304"/>
      <c r="W28" s="304"/>
      <c r="X28" s="305"/>
    </row>
    <row r="29" spans="2:44" ht="17.649999999999999" customHeight="1">
      <c r="B29" s="74" t="s">
        <v>33</v>
      </c>
      <c r="C29" s="367"/>
      <c r="D29" s="367"/>
      <c r="E29" s="73">
        <f t="shared" si="4"/>
        <v>1</v>
      </c>
      <c r="F29" s="28"/>
      <c r="G29" s="28"/>
      <c r="H29" s="303"/>
      <c r="I29" s="303"/>
      <c r="J29" s="303"/>
      <c r="K29" s="303"/>
      <c r="L29" s="6"/>
      <c r="M29" s="5"/>
      <c r="N29" s="303"/>
      <c r="O29" s="303"/>
      <c r="P29" s="303"/>
      <c r="Q29" s="303"/>
      <c r="R29" s="303"/>
      <c r="S29" s="304"/>
      <c r="T29" s="304"/>
      <c r="U29" s="304"/>
      <c r="V29" s="304"/>
      <c r="W29" s="304"/>
      <c r="X29" s="305"/>
    </row>
    <row r="30" spans="2:44" ht="17.649999999999999" customHeight="1">
      <c r="B30" s="74" t="s">
        <v>34</v>
      </c>
      <c r="C30" s="365">
        <f>IF(ISERROR($G$23/$G$24),0,$G$23/$G$24)</f>
        <v>0.49141279411764704</v>
      </c>
      <c r="D30" s="365">
        <f t="shared" ref="D30:D36" si="5">$E$18</f>
        <v>0</v>
      </c>
      <c r="E30" s="73">
        <f t="shared" si="4"/>
        <v>1</v>
      </c>
      <c r="F30" s="28"/>
      <c r="G30" s="28"/>
      <c r="H30" s="303"/>
      <c r="I30" s="303"/>
      <c r="J30" s="303"/>
      <c r="K30" s="303"/>
      <c r="L30" s="6"/>
      <c r="M30" s="5"/>
      <c r="N30" s="303"/>
      <c r="O30" s="303"/>
      <c r="P30" s="303"/>
      <c r="Q30" s="303"/>
      <c r="R30" s="303"/>
      <c r="S30" s="304"/>
      <c r="T30" s="304"/>
      <c r="U30" s="304"/>
      <c r="V30" s="304"/>
      <c r="W30" s="304"/>
      <c r="X30" s="305"/>
    </row>
    <row r="31" spans="2:44" ht="17.649999999999999" customHeight="1">
      <c r="B31" s="74" t="s">
        <v>35</v>
      </c>
      <c r="C31" s="366"/>
      <c r="D31" s="366"/>
      <c r="E31" s="73">
        <f t="shared" si="4"/>
        <v>1</v>
      </c>
      <c r="F31" s="28"/>
      <c r="G31" s="28"/>
      <c r="H31" s="303"/>
      <c r="I31" s="303"/>
      <c r="J31" s="303"/>
      <c r="K31" s="303"/>
      <c r="L31" s="6"/>
      <c r="M31" s="5"/>
      <c r="N31" s="303"/>
      <c r="O31" s="303"/>
      <c r="P31" s="303"/>
      <c r="Q31" s="303"/>
      <c r="R31" s="303"/>
      <c r="S31" s="304"/>
      <c r="T31" s="304"/>
      <c r="U31" s="304"/>
      <c r="V31" s="304"/>
      <c r="W31" s="304"/>
      <c r="X31" s="305"/>
    </row>
    <row r="32" spans="2:44" ht="17.649999999999999" customHeight="1">
      <c r="B32" s="74" t="s">
        <v>36</v>
      </c>
      <c r="C32" s="367"/>
      <c r="D32" s="367"/>
      <c r="E32" s="73">
        <f t="shared" si="4"/>
        <v>1</v>
      </c>
      <c r="F32" s="28"/>
      <c r="G32" s="28"/>
      <c r="H32" s="303"/>
      <c r="I32" s="303"/>
      <c r="J32" s="303"/>
      <c r="K32" s="303"/>
      <c r="L32" s="6"/>
      <c r="M32" s="5"/>
      <c r="N32" s="303"/>
      <c r="O32" s="303"/>
      <c r="P32" s="303"/>
      <c r="Q32" s="303"/>
      <c r="R32" s="303"/>
      <c r="S32" s="304"/>
      <c r="T32" s="304"/>
      <c r="U32" s="304"/>
      <c r="V32" s="304"/>
      <c r="W32" s="304"/>
      <c r="X32" s="305"/>
    </row>
    <row r="33" spans="2:27" ht="17.649999999999999" customHeight="1">
      <c r="B33" s="74" t="s">
        <v>37</v>
      </c>
      <c r="C33" s="365">
        <f>IF(ISERROR($N$23/$N$24),0,$N$23/$N$24)</f>
        <v>0.6736448664705883</v>
      </c>
      <c r="D33" s="365">
        <f t="shared" si="5"/>
        <v>0</v>
      </c>
      <c r="E33" s="73">
        <f t="shared" si="4"/>
        <v>1</v>
      </c>
      <c r="F33" s="28"/>
      <c r="G33" s="28"/>
      <c r="H33" s="303"/>
      <c r="I33" s="303"/>
      <c r="J33" s="303"/>
      <c r="K33" s="303"/>
      <c r="L33" s="6"/>
      <c r="M33" s="5"/>
      <c r="N33" s="303"/>
      <c r="O33" s="303"/>
      <c r="P33" s="303"/>
      <c r="Q33" s="303"/>
      <c r="R33" s="303"/>
      <c r="S33" s="304"/>
      <c r="T33" s="304"/>
      <c r="U33" s="304"/>
      <c r="V33" s="304"/>
      <c r="W33" s="304"/>
      <c r="X33" s="305"/>
    </row>
    <row r="34" spans="2:27" ht="17.649999999999999" customHeight="1">
      <c r="B34" s="74" t="s">
        <v>38</v>
      </c>
      <c r="C34" s="366"/>
      <c r="D34" s="366"/>
      <c r="E34" s="73">
        <f t="shared" si="4"/>
        <v>1</v>
      </c>
      <c r="F34" s="28"/>
      <c r="G34" s="28"/>
      <c r="H34" s="303"/>
      <c r="I34" s="303"/>
      <c r="J34" s="303"/>
      <c r="K34" s="303"/>
      <c r="L34" s="6"/>
      <c r="M34" s="5"/>
      <c r="N34" s="303"/>
      <c r="O34" s="303"/>
      <c r="P34" s="303"/>
      <c r="Q34" s="303"/>
      <c r="R34" s="303"/>
      <c r="S34" s="304"/>
      <c r="T34" s="304"/>
      <c r="U34" s="304"/>
      <c r="V34" s="304"/>
      <c r="W34" s="304"/>
      <c r="X34" s="305"/>
    </row>
    <row r="35" spans="2:27" ht="17.649999999999999" customHeight="1">
      <c r="B35" s="74" t="s">
        <v>39</v>
      </c>
      <c r="C35" s="367"/>
      <c r="D35" s="367"/>
      <c r="E35" s="73">
        <f t="shared" si="4"/>
        <v>1</v>
      </c>
      <c r="F35" s="28"/>
      <c r="G35" s="28"/>
      <c r="H35" s="303"/>
      <c r="I35" s="303"/>
      <c r="J35" s="303"/>
      <c r="K35" s="303"/>
      <c r="L35" s="6"/>
      <c r="M35" s="5"/>
      <c r="N35" s="303"/>
      <c r="O35" s="303"/>
      <c r="P35" s="303"/>
      <c r="Q35" s="303"/>
      <c r="R35" s="303"/>
      <c r="S35" s="304"/>
      <c r="T35" s="304"/>
      <c r="U35" s="304"/>
      <c r="V35" s="304"/>
      <c r="W35" s="304"/>
      <c r="X35" s="305"/>
    </row>
    <row r="36" spans="2:27" ht="17.649999999999999" customHeight="1">
      <c r="B36" s="74" t="s">
        <v>40</v>
      </c>
      <c r="C36" s="365">
        <f>IF(ISERROR($T$23/$T$24),0,$T$23/$T$24)</f>
        <v>0.69924153323529403</v>
      </c>
      <c r="D36" s="365">
        <f t="shared" si="5"/>
        <v>0</v>
      </c>
      <c r="E36" s="73">
        <f t="shared" si="4"/>
        <v>1</v>
      </c>
      <c r="F36" s="28"/>
      <c r="G36" s="28"/>
      <c r="H36" s="303"/>
      <c r="I36" s="303"/>
      <c r="J36" s="303"/>
      <c r="K36" s="303"/>
      <c r="L36" s="6"/>
      <c r="M36" s="5"/>
      <c r="N36" s="303"/>
      <c r="O36" s="303"/>
      <c r="P36" s="303"/>
      <c r="Q36" s="303"/>
      <c r="R36" s="303"/>
      <c r="S36" s="304"/>
      <c r="T36" s="304"/>
      <c r="U36" s="304"/>
      <c r="V36" s="304"/>
      <c r="W36" s="304"/>
      <c r="X36" s="305"/>
    </row>
    <row r="37" spans="2:27" ht="17.649999999999999" customHeight="1">
      <c r="B37" s="74" t="s">
        <v>41</v>
      </c>
      <c r="C37" s="366"/>
      <c r="D37" s="366"/>
      <c r="E37" s="73">
        <f t="shared" si="4"/>
        <v>1</v>
      </c>
      <c r="F37" s="28"/>
      <c r="G37" s="28"/>
      <c r="H37" s="303"/>
      <c r="I37" s="303"/>
      <c r="J37" s="303"/>
      <c r="K37" s="303"/>
      <c r="L37" s="6"/>
      <c r="M37" s="5"/>
      <c r="N37" s="303"/>
      <c r="O37" s="303"/>
      <c r="P37" s="303"/>
      <c r="Q37" s="303"/>
      <c r="R37" s="303"/>
      <c r="S37" s="304"/>
      <c r="T37" s="304"/>
      <c r="U37" s="304"/>
      <c r="V37" s="304"/>
      <c r="W37" s="304"/>
      <c r="X37" s="305"/>
    </row>
    <row r="38" spans="2:27" ht="17.649999999999999" customHeight="1">
      <c r="B38" s="74" t="s">
        <v>42</v>
      </c>
      <c r="C38" s="367"/>
      <c r="D38" s="367"/>
      <c r="E38" s="73">
        <v>0</v>
      </c>
      <c r="F38" s="29"/>
      <c r="G38" s="29"/>
      <c r="H38" s="308"/>
      <c r="I38" s="308"/>
      <c r="J38" s="308"/>
      <c r="K38" s="308"/>
      <c r="L38" s="7"/>
      <c r="M38" s="8"/>
      <c r="N38" s="308"/>
      <c r="O38" s="308"/>
      <c r="P38" s="308"/>
      <c r="Q38" s="308"/>
      <c r="R38" s="308"/>
      <c r="S38" s="306"/>
      <c r="T38" s="306"/>
      <c r="U38" s="306"/>
      <c r="V38" s="306"/>
      <c r="W38" s="306"/>
      <c r="X38" s="307"/>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311" t="s">
        <v>50</v>
      </c>
      <c r="C40" s="312"/>
      <c r="D40" s="312"/>
      <c r="E40" s="312"/>
      <c r="F40" s="312"/>
      <c r="G40" s="312"/>
      <c r="H40" s="312"/>
      <c r="I40" s="312"/>
      <c r="J40" s="312"/>
      <c r="K40" s="312"/>
      <c r="L40" s="312"/>
      <c r="M40" s="312"/>
      <c r="N40" s="312"/>
      <c r="O40" s="312"/>
      <c r="P40" s="312"/>
      <c r="Q40" s="312"/>
      <c r="R40" s="312"/>
      <c r="S40" s="312"/>
      <c r="T40" s="312"/>
      <c r="U40" s="312"/>
      <c r="V40" s="312"/>
      <c r="W40" s="312"/>
      <c r="X40" s="313"/>
    </row>
    <row r="41" spans="2:27" ht="33" customHeight="1">
      <c r="B41" s="309"/>
      <c r="C41" s="309"/>
      <c r="D41" s="309"/>
      <c r="E41" s="309"/>
      <c r="F41" s="309"/>
      <c r="G41" s="309"/>
      <c r="H41" s="309"/>
      <c r="I41" s="309"/>
      <c r="J41" s="309"/>
      <c r="K41" s="309"/>
      <c r="L41" s="309"/>
      <c r="M41" s="309"/>
      <c r="N41" s="309"/>
      <c r="O41" s="309"/>
      <c r="P41" s="309"/>
      <c r="Q41" s="309"/>
      <c r="R41" s="309"/>
      <c r="S41" s="309"/>
      <c r="T41" s="309"/>
      <c r="U41" s="309"/>
      <c r="V41" s="309"/>
      <c r="W41" s="309"/>
      <c r="X41" s="309"/>
      <c r="Y41" s="54"/>
      <c r="Z41" s="55"/>
      <c r="AA41" s="55"/>
    </row>
    <row r="42" spans="2:27" ht="10.5" customHeight="1">
      <c r="B42" s="310"/>
      <c r="C42" s="299"/>
      <c r="D42" s="299"/>
      <c r="E42" s="299"/>
      <c r="F42" s="299"/>
      <c r="G42" s="299"/>
      <c r="H42" s="299"/>
      <c r="I42" s="299"/>
      <c r="J42" s="299"/>
      <c r="K42" s="299"/>
      <c r="L42" s="299"/>
      <c r="M42" s="299"/>
      <c r="N42" s="299"/>
      <c r="O42" s="299"/>
      <c r="P42" s="299"/>
      <c r="Q42" s="299"/>
      <c r="R42" s="299"/>
      <c r="S42" s="299"/>
      <c r="T42" s="299"/>
      <c r="U42" s="299"/>
      <c r="V42" s="299"/>
      <c r="W42" s="299"/>
      <c r="X42" s="302"/>
      <c r="Y42" s="56"/>
      <c r="Z42" s="57"/>
      <c r="AA42" s="58"/>
    </row>
    <row r="43" spans="2:27" ht="18" customHeight="1">
      <c r="B43" s="323" t="s">
        <v>43</v>
      </c>
      <c r="C43" s="324"/>
      <c r="D43" s="324"/>
      <c r="E43" s="324"/>
      <c r="F43" s="324"/>
      <c r="G43" s="324"/>
      <c r="H43" s="324"/>
      <c r="I43" s="324"/>
      <c r="J43" s="324"/>
      <c r="K43" s="324"/>
      <c r="L43" s="324"/>
      <c r="M43" s="324"/>
      <c r="N43" s="324"/>
      <c r="O43" s="324"/>
      <c r="P43" s="324"/>
      <c r="Q43" s="324"/>
      <c r="R43" s="324"/>
      <c r="S43" s="324"/>
      <c r="T43" s="324"/>
      <c r="U43" s="324"/>
      <c r="V43" s="324"/>
      <c r="W43" s="324"/>
      <c r="X43" s="325"/>
      <c r="Y43" s="56"/>
      <c r="Z43" s="57"/>
      <c r="AA43" s="58"/>
    </row>
    <row r="44" spans="2:27" ht="32.25" customHeight="1">
      <c r="B44" s="326"/>
      <c r="C44" s="327"/>
      <c r="D44" s="327"/>
      <c r="E44" s="327"/>
      <c r="F44" s="327"/>
      <c r="G44" s="327"/>
      <c r="H44" s="327"/>
      <c r="I44" s="327"/>
      <c r="J44" s="327"/>
      <c r="K44" s="327"/>
      <c r="L44" s="327"/>
      <c r="M44" s="327"/>
      <c r="N44" s="327"/>
      <c r="O44" s="327"/>
      <c r="P44" s="327"/>
      <c r="Q44" s="327"/>
      <c r="R44" s="327"/>
      <c r="S44" s="327"/>
      <c r="T44" s="327"/>
      <c r="U44" s="327"/>
      <c r="V44" s="327"/>
      <c r="W44" s="327"/>
      <c r="X44" s="328"/>
      <c r="Y44" s="56"/>
      <c r="Z44" s="57"/>
      <c r="AA44" s="58"/>
    </row>
    <row r="45" spans="2:27" ht="8.4499999999999993" customHeight="1">
      <c r="B45" s="30"/>
      <c r="C45" s="27"/>
      <c r="D45" s="27"/>
      <c r="E45" s="27"/>
      <c r="F45" s="27"/>
      <c r="G45" s="299"/>
      <c r="H45" s="299"/>
      <c r="I45" s="299"/>
      <c r="J45" s="299"/>
      <c r="K45" s="299"/>
      <c r="L45" s="299"/>
      <c r="M45" s="27"/>
      <c r="N45" s="27"/>
      <c r="O45" s="27"/>
      <c r="P45" s="27"/>
      <c r="Q45" s="27"/>
      <c r="R45" s="27"/>
      <c r="S45" s="27"/>
      <c r="T45" s="27"/>
      <c r="U45" s="27"/>
      <c r="V45" s="27"/>
      <c r="W45" s="27"/>
      <c r="X45" s="31"/>
      <c r="Y45" s="56"/>
      <c r="Z45" s="57"/>
      <c r="AA45" s="58"/>
    </row>
    <row r="46" spans="2:27" ht="12.75">
      <c r="B46" s="314" t="s">
        <v>44</v>
      </c>
      <c r="C46" s="315"/>
      <c r="D46" s="315"/>
      <c r="E46" s="315"/>
      <c r="F46" s="315"/>
      <c r="G46" s="315"/>
      <c r="H46" s="315"/>
      <c r="I46" s="28"/>
      <c r="J46" s="13" t="s">
        <v>45</v>
      </c>
      <c r="K46" s="28"/>
      <c r="L46" s="316"/>
      <c r="M46" s="317"/>
      <c r="N46" s="28"/>
      <c r="O46" s="5" t="s">
        <v>46</v>
      </c>
      <c r="P46" s="28"/>
      <c r="Q46" s="259"/>
      <c r="R46" s="260"/>
      <c r="S46" s="28"/>
      <c r="T46" s="28"/>
      <c r="U46" s="28"/>
      <c r="V46" s="28"/>
      <c r="W46" s="28"/>
      <c r="X46" s="33"/>
      <c r="Y46" s="56"/>
      <c r="Z46" s="57"/>
      <c r="AA46" s="58"/>
    </row>
    <row r="47" spans="2:27" ht="8.4499999999999993" customHeight="1">
      <c r="B47" s="34"/>
      <c r="C47" s="28"/>
      <c r="D47" s="28"/>
      <c r="E47" s="28"/>
      <c r="F47" s="28"/>
      <c r="G47" s="28"/>
      <c r="H47" s="28"/>
      <c r="I47" s="318"/>
      <c r="J47" s="318"/>
      <c r="K47" s="318"/>
      <c r="L47" s="318"/>
      <c r="M47" s="318"/>
      <c r="N47" s="318"/>
      <c r="O47" s="318"/>
      <c r="P47" s="318"/>
      <c r="Q47" s="318"/>
      <c r="R47" s="318"/>
      <c r="S47" s="318"/>
      <c r="T47" s="318"/>
      <c r="U47" s="318"/>
      <c r="V47" s="318"/>
      <c r="W47" s="318"/>
      <c r="X47" s="319"/>
      <c r="Y47" s="56"/>
      <c r="Z47" s="57"/>
      <c r="AA47" s="58"/>
    </row>
    <row r="48" spans="2:27" ht="35.25" customHeight="1">
      <c r="B48" s="320" t="s">
        <v>57</v>
      </c>
      <c r="C48" s="321"/>
      <c r="D48" s="321"/>
      <c r="E48" s="321"/>
      <c r="F48" s="321"/>
      <c r="G48" s="321"/>
      <c r="H48" s="321"/>
      <c r="I48" s="321"/>
      <c r="J48" s="321"/>
      <c r="K48" s="321"/>
      <c r="L48" s="321"/>
      <c r="M48" s="321"/>
      <c r="N48" s="321"/>
      <c r="O48" s="321"/>
      <c r="P48" s="321"/>
      <c r="Q48" s="321"/>
      <c r="R48" s="321"/>
      <c r="S48" s="321"/>
      <c r="T48" s="321"/>
      <c r="U48" s="321"/>
      <c r="V48" s="321"/>
      <c r="W48" s="321"/>
      <c r="X48" s="322"/>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303"/>
      <c r="H50" s="303"/>
      <c r="I50" s="303"/>
      <c r="J50" s="303"/>
      <c r="K50" s="303"/>
      <c r="L50" s="303"/>
      <c r="M50" s="303"/>
      <c r="N50" s="303"/>
      <c r="O50" s="303"/>
      <c r="P50" s="303"/>
      <c r="Q50" s="303"/>
      <c r="R50" s="303"/>
      <c r="S50" s="303"/>
      <c r="T50" s="303"/>
      <c r="U50" s="303"/>
      <c r="V50" s="303"/>
      <c r="W50" s="303"/>
      <c r="X50" s="303"/>
      <c r="Y50" s="56"/>
      <c r="Z50" s="57"/>
      <c r="AA50" s="58"/>
    </row>
  </sheetData>
  <sheetProtection selectLockedCells="1" selectUnlockedCells="1"/>
  <mergeCells count="221">
    <mergeCell ref="AR7:AR10"/>
    <mergeCell ref="AR11:AR14"/>
    <mergeCell ref="AR15:AR18"/>
    <mergeCell ref="AR19:AR22"/>
    <mergeCell ref="B46:H46"/>
    <mergeCell ref="L46:M46"/>
    <mergeCell ref="Q46:R46"/>
    <mergeCell ref="I47:X47"/>
    <mergeCell ref="B48:X48"/>
    <mergeCell ref="H36:I36"/>
    <mergeCell ref="J36:K36"/>
    <mergeCell ref="N36:O36"/>
    <mergeCell ref="P36:R36"/>
    <mergeCell ref="H37:I37"/>
    <mergeCell ref="J37:K37"/>
    <mergeCell ref="N37:O37"/>
    <mergeCell ref="P37:R37"/>
    <mergeCell ref="H34:I34"/>
    <mergeCell ref="J34:K34"/>
    <mergeCell ref="N34:O34"/>
    <mergeCell ref="P34:R34"/>
    <mergeCell ref="H35:I35"/>
    <mergeCell ref="J35:K35"/>
    <mergeCell ref="N35:O35"/>
    <mergeCell ref="H32:I32"/>
    <mergeCell ref="J32:K32"/>
    <mergeCell ref="N32:O32"/>
    <mergeCell ref="P32:R32"/>
    <mergeCell ref="H33:I33"/>
    <mergeCell ref="J33:K33"/>
    <mergeCell ref="N33:O33"/>
    <mergeCell ref="P33:R33"/>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C36:C38"/>
    <mergeCell ref="D36:D38"/>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P35:R35"/>
    <mergeCell ref="D23:F23"/>
    <mergeCell ref="G23:M23"/>
    <mergeCell ref="N23:S23"/>
    <mergeCell ref="T23:X23"/>
    <mergeCell ref="D24:F24"/>
    <mergeCell ref="G24:M24"/>
    <mergeCell ref="N24:S24"/>
    <mergeCell ref="T24:X24"/>
    <mergeCell ref="B25:X25"/>
    <mergeCell ref="AI22:AK22"/>
    <mergeCell ref="AL22:AO22"/>
    <mergeCell ref="AP22:AQ22"/>
    <mergeCell ref="B21:X21"/>
    <mergeCell ref="AD21:AH21"/>
    <mergeCell ref="AI21:AK21"/>
    <mergeCell ref="AL21:AO21"/>
    <mergeCell ref="AP21:AQ21"/>
    <mergeCell ref="B22:C22"/>
    <mergeCell ref="G22:I22"/>
    <mergeCell ref="K22:M22"/>
    <mergeCell ref="O22:P22"/>
    <mergeCell ref="Q22:S22"/>
    <mergeCell ref="AL16:AO16"/>
    <mergeCell ref="AP19:AQ19"/>
    <mergeCell ref="B20:L20"/>
    <mergeCell ref="M20:X20"/>
    <mergeCell ref="AD20:AH20"/>
    <mergeCell ref="AI20:AK20"/>
    <mergeCell ref="AL20:AO20"/>
    <mergeCell ref="AP20:AQ20"/>
    <mergeCell ref="AD18:AH18"/>
    <mergeCell ref="AI18:AK18"/>
    <mergeCell ref="AL18:AO18"/>
    <mergeCell ref="AP18:AQ18"/>
    <mergeCell ref="B19:L19"/>
    <mergeCell ref="M19:X19"/>
    <mergeCell ref="AB19:AC22"/>
    <mergeCell ref="AD19:AH19"/>
    <mergeCell ref="AI19:AK19"/>
    <mergeCell ref="AL19:AO19"/>
    <mergeCell ref="C18:D18"/>
    <mergeCell ref="E18:F18"/>
    <mergeCell ref="G18:L18"/>
    <mergeCell ref="M18:Q18"/>
    <mergeCell ref="R18:U18"/>
    <mergeCell ref="V18:X18"/>
    <mergeCell ref="AI14:AK14"/>
    <mergeCell ref="AL14:AO14"/>
    <mergeCell ref="AP14:AQ14"/>
    <mergeCell ref="B15:X15"/>
    <mergeCell ref="AB15:AC18"/>
    <mergeCell ref="AD15:AH15"/>
    <mergeCell ref="AI15:AK15"/>
    <mergeCell ref="AL15:AO15"/>
    <mergeCell ref="AP15:AQ15"/>
    <mergeCell ref="B16:B17"/>
    <mergeCell ref="C16:D17"/>
    <mergeCell ref="AP16:AQ16"/>
    <mergeCell ref="M17:Q17"/>
    <mergeCell ref="R17:U17"/>
    <mergeCell ref="V17:X17"/>
    <mergeCell ref="AD17:AH17"/>
    <mergeCell ref="AI17:AK17"/>
    <mergeCell ref="AL17:AO17"/>
    <mergeCell ref="AP17:AQ17"/>
    <mergeCell ref="E16:F17"/>
    <mergeCell ref="G16:L17"/>
    <mergeCell ref="M16:X16"/>
    <mergeCell ref="AD16:AH16"/>
    <mergeCell ref="AI16:AK16"/>
    <mergeCell ref="AI11:AK11"/>
    <mergeCell ref="AL11:AO11"/>
    <mergeCell ref="AP11:AQ11"/>
    <mergeCell ref="B12:F13"/>
    <mergeCell ref="G12:J13"/>
    <mergeCell ref="K12:N13"/>
    <mergeCell ref="O12:X12"/>
    <mergeCell ref="AD12:AH12"/>
    <mergeCell ref="AI12:AK12"/>
    <mergeCell ref="AL12:AO12"/>
    <mergeCell ref="AP12:AQ12"/>
    <mergeCell ref="O13:R13"/>
    <mergeCell ref="S13:U13"/>
    <mergeCell ref="V13:X13"/>
    <mergeCell ref="AD13:AH13"/>
    <mergeCell ref="AI13:AK13"/>
    <mergeCell ref="AL13:AO13"/>
    <mergeCell ref="AP13:AQ13"/>
    <mergeCell ref="AP7:AQ7"/>
    <mergeCell ref="AD8:AH8"/>
    <mergeCell ref="AI8:AK8"/>
    <mergeCell ref="AL8:AO8"/>
    <mergeCell ref="AP8:AQ8"/>
    <mergeCell ref="B9:X9"/>
    <mergeCell ref="AD9:AH9"/>
    <mergeCell ref="AI9:AK9"/>
    <mergeCell ref="AL9:AO9"/>
    <mergeCell ref="AP9:AQ9"/>
    <mergeCell ref="B7:F8"/>
    <mergeCell ref="G7:X8"/>
    <mergeCell ref="AB7:AC10"/>
    <mergeCell ref="AD7:AH7"/>
    <mergeCell ref="AI7:AK7"/>
    <mergeCell ref="AL7:AO7"/>
    <mergeCell ref="B10:X10"/>
    <mergeCell ref="AD10:AH10"/>
    <mergeCell ref="AI10:AK10"/>
    <mergeCell ref="AL10:AO10"/>
    <mergeCell ref="AP10:AQ10"/>
    <mergeCell ref="AI5:AK6"/>
    <mergeCell ref="AL5:AO6"/>
    <mergeCell ref="AP5:AQ6"/>
    <mergeCell ref="B6:X6"/>
    <mergeCell ref="B1:T1"/>
    <mergeCell ref="U1:X4"/>
    <mergeCell ref="B2:T4"/>
    <mergeCell ref="C5:D5"/>
    <mergeCell ref="E5:G5"/>
    <mergeCell ref="H5:J5"/>
    <mergeCell ref="K5:N5"/>
    <mergeCell ref="O5:R5"/>
    <mergeCell ref="S5:V5"/>
    <mergeCell ref="AB3:AR4"/>
    <mergeCell ref="AR5:AR6"/>
    <mergeCell ref="AB1:AR1"/>
    <mergeCell ref="C27:C29"/>
    <mergeCell ref="D27:D29"/>
    <mergeCell ref="C30:C32"/>
    <mergeCell ref="D30:D32"/>
    <mergeCell ref="C33:C35"/>
    <mergeCell ref="D33:D35"/>
    <mergeCell ref="W5:X5"/>
    <mergeCell ref="AB5:AC6"/>
    <mergeCell ref="AD5:AH6"/>
    <mergeCell ref="B11:X11"/>
    <mergeCell ref="AB11:AC14"/>
    <mergeCell ref="AD11:AH11"/>
    <mergeCell ref="B14:F14"/>
    <mergeCell ref="G14:J14"/>
    <mergeCell ref="K14:N14"/>
    <mergeCell ref="O14:R14"/>
    <mergeCell ref="S14:U14"/>
    <mergeCell ref="V14:X14"/>
    <mergeCell ref="AD14:AH14"/>
    <mergeCell ref="T22:U22"/>
    <mergeCell ref="V22:W22"/>
    <mergeCell ref="AD22:AH22"/>
    <mergeCell ref="B24:C24"/>
    <mergeCell ref="B23:C23"/>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Hoja1!$A$3:$A$24</xm:f>
          </x14:formula1>
          <xm:sqref>G7:X8</xm:sqref>
        </x14:dataValidation>
        <x14:dataValidation type="list" allowBlank="1" showInputMessage="1" showErrorMessage="1">
          <x14:formula1>
            <xm:f>Hoja1!$D$3:$D$13</xm:f>
          </x14:formula1>
          <xm:sqref>G14:J14</xm:sqref>
        </x14:dataValidation>
        <x14:dataValidation type="list" allowBlank="1" showInputMessage="1" showErrorMessage="1">
          <x14:formula1>
            <xm:f>'\\172.23.131.133\Sistema Integrado de Gestion de Calidad y Ambiental\4. Indicadores de Gestión\2021\[Servicios públicos.xlsx]Hoja1'!#REF!</xm:f>
          </x14:formula1>
          <xm:sqref>C18:D18</xm:sqref>
        </x14:dataValidation>
      </x14:dataValidations>
    </ext>
  </extLst>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44">
    <tabColor theme="7"/>
    <pageSetUpPr fitToPage="1"/>
  </sheetPr>
  <dimension ref="B1:AR50"/>
  <sheetViews>
    <sheetView topLeftCell="B1" zoomScale="80" zoomScaleNormal="80" zoomScaleSheetLayoutView="100" workbookViewId="0">
      <selection activeCell="H5" sqref="H5:J5"/>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43" width="4.625" style="46"/>
    <col min="44" max="44" width="8.375" style="23" customWidth="1"/>
    <col min="45" max="16384" width="4.625" style="23"/>
  </cols>
  <sheetData>
    <row r="1" spans="2:44" ht="20.25" customHeight="1">
      <c r="B1" s="344" t="s">
        <v>72</v>
      </c>
      <c r="C1" s="345"/>
      <c r="D1" s="345"/>
      <c r="E1" s="345"/>
      <c r="F1" s="345"/>
      <c r="G1" s="345"/>
      <c r="H1" s="345"/>
      <c r="I1" s="345"/>
      <c r="J1" s="345"/>
      <c r="K1" s="345"/>
      <c r="L1" s="345"/>
      <c r="M1" s="345"/>
      <c r="N1" s="345"/>
      <c r="O1" s="345"/>
      <c r="P1" s="345"/>
      <c r="Q1" s="345"/>
      <c r="R1" s="345"/>
      <c r="S1" s="345"/>
      <c r="T1" s="346"/>
      <c r="U1" s="356"/>
      <c r="V1" s="357"/>
      <c r="W1" s="357"/>
      <c r="X1" s="358"/>
      <c r="AB1" s="383" t="s">
        <v>374</v>
      </c>
      <c r="AC1" s="383"/>
      <c r="AD1" s="383"/>
      <c r="AE1" s="383"/>
      <c r="AF1" s="383"/>
      <c r="AG1" s="383"/>
      <c r="AH1" s="383"/>
      <c r="AI1" s="383"/>
      <c r="AJ1" s="383"/>
      <c r="AK1" s="383"/>
      <c r="AL1" s="383"/>
      <c r="AM1" s="383"/>
      <c r="AN1" s="383"/>
      <c r="AO1" s="383"/>
      <c r="AP1" s="383"/>
      <c r="AQ1" s="383"/>
      <c r="AR1" s="383"/>
    </row>
    <row r="2" spans="2:44" ht="13.5" customHeight="1">
      <c r="B2" s="347" t="s">
        <v>75</v>
      </c>
      <c r="C2" s="348"/>
      <c r="D2" s="348"/>
      <c r="E2" s="348"/>
      <c r="F2" s="348"/>
      <c r="G2" s="348"/>
      <c r="H2" s="348"/>
      <c r="I2" s="348"/>
      <c r="J2" s="348"/>
      <c r="K2" s="348"/>
      <c r="L2" s="348"/>
      <c r="M2" s="348"/>
      <c r="N2" s="348"/>
      <c r="O2" s="348"/>
      <c r="P2" s="348"/>
      <c r="Q2" s="348"/>
      <c r="R2" s="348"/>
      <c r="S2" s="348"/>
      <c r="T2" s="349"/>
      <c r="U2" s="359"/>
      <c r="V2" s="360"/>
      <c r="W2" s="360"/>
      <c r="X2" s="361"/>
    </row>
    <row r="3" spans="2:44" ht="13.5" customHeight="1">
      <c r="B3" s="350"/>
      <c r="C3" s="351"/>
      <c r="D3" s="351"/>
      <c r="E3" s="351"/>
      <c r="F3" s="351"/>
      <c r="G3" s="351"/>
      <c r="H3" s="351"/>
      <c r="I3" s="351"/>
      <c r="J3" s="351"/>
      <c r="K3" s="351"/>
      <c r="L3" s="351"/>
      <c r="M3" s="351"/>
      <c r="N3" s="351"/>
      <c r="O3" s="351"/>
      <c r="P3" s="351"/>
      <c r="Q3" s="351"/>
      <c r="R3" s="351"/>
      <c r="S3" s="351"/>
      <c r="T3" s="352"/>
      <c r="U3" s="359"/>
      <c r="V3" s="360"/>
      <c r="W3" s="360"/>
      <c r="X3" s="361"/>
      <c r="AB3" s="372" t="s">
        <v>194</v>
      </c>
      <c r="AC3" s="372"/>
      <c r="AD3" s="372"/>
      <c r="AE3" s="372"/>
      <c r="AF3" s="372"/>
      <c r="AG3" s="372"/>
      <c r="AH3" s="372"/>
      <c r="AI3" s="372"/>
      <c r="AJ3" s="372"/>
      <c r="AK3" s="372"/>
      <c r="AL3" s="372"/>
      <c r="AM3" s="372"/>
      <c r="AN3" s="372"/>
      <c r="AO3" s="372"/>
      <c r="AP3" s="372"/>
      <c r="AQ3" s="372"/>
      <c r="AR3" s="372"/>
    </row>
    <row r="4" spans="2:44" ht="13.5" customHeight="1">
      <c r="B4" s="353"/>
      <c r="C4" s="354"/>
      <c r="D4" s="354"/>
      <c r="E4" s="354"/>
      <c r="F4" s="354"/>
      <c r="G4" s="354"/>
      <c r="H4" s="354"/>
      <c r="I4" s="354"/>
      <c r="J4" s="354"/>
      <c r="K4" s="354"/>
      <c r="L4" s="354"/>
      <c r="M4" s="354"/>
      <c r="N4" s="354"/>
      <c r="O4" s="354"/>
      <c r="P4" s="354"/>
      <c r="Q4" s="354"/>
      <c r="R4" s="354"/>
      <c r="S4" s="354"/>
      <c r="T4" s="355"/>
      <c r="U4" s="362"/>
      <c r="V4" s="363"/>
      <c r="W4" s="363"/>
      <c r="X4" s="364"/>
      <c r="AB4" s="372"/>
      <c r="AC4" s="372"/>
      <c r="AD4" s="372"/>
      <c r="AE4" s="372"/>
      <c r="AF4" s="372"/>
      <c r="AG4" s="372"/>
      <c r="AH4" s="372"/>
      <c r="AI4" s="372"/>
      <c r="AJ4" s="372"/>
      <c r="AK4" s="372"/>
      <c r="AL4" s="372"/>
      <c r="AM4" s="372"/>
      <c r="AN4" s="372"/>
      <c r="AO4" s="372"/>
      <c r="AP4" s="372"/>
      <c r="AQ4" s="372"/>
      <c r="AR4" s="372"/>
    </row>
    <row r="5" spans="2:44" s="41" customFormat="1" ht="14.25" customHeight="1">
      <c r="B5" s="42" t="s">
        <v>0</v>
      </c>
      <c r="C5" s="336" t="s">
        <v>126</v>
      </c>
      <c r="D5" s="336"/>
      <c r="E5" s="337" t="s">
        <v>1</v>
      </c>
      <c r="F5" s="337"/>
      <c r="G5" s="337"/>
      <c r="H5" s="338" t="s">
        <v>441</v>
      </c>
      <c r="I5" s="338"/>
      <c r="J5" s="338"/>
      <c r="K5" s="337" t="s">
        <v>2</v>
      </c>
      <c r="L5" s="337"/>
      <c r="M5" s="337"/>
      <c r="N5" s="337"/>
      <c r="O5" s="783">
        <v>44764</v>
      </c>
      <c r="P5" s="336"/>
      <c r="Q5" s="336"/>
      <c r="R5" s="336"/>
      <c r="S5" s="339" t="s">
        <v>3</v>
      </c>
      <c r="T5" s="340"/>
      <c r="U5" s="340"/>
      <c r="V5" s="341"/>
      <c r="W5" s="342" t="s">
        <v>120</v>
      </c>
      <c r="X5" s="343"/>
      <c r="Y5" s="47"/>
      <c r="Z5" s="48"/>
      <c r="AA5" s="48"/>
      <c r="AB5" s="380" t="s">
        <v>143</v>
      </c>
      <c r="AC5" s="380"/>
      <c r="AD5" s="380" t="s">
        <v>144</v>
      </c>
      <c r="AE5" s="380"/>
      <c r="AF5" s="380"/>
      <c r="AG5" s="380"/>
      <c r="AH5" s="380"/>
      <c r="AI5" s="380" t="s">
        <v>145</v>
      </c>
      <c r="AJ5" s="380"/>
      <c r="AK5" s="380"/>
      <c r="AL5" s="380" t="s">
        <v>146</v>
      </c>
      <c r="AM5" s="380"/>
      <c r="AN5" s="380"/>
      <c r="AO5" s="380"/>
      <c r="AP5" s="372" t="s">
        <v>149</v>
      </c>
      <c r="AQ5" s="372"/>
      <c r="AR5" s="373" t="s">
        <v>150</v>
      </c>
    </row>
    <row r="6" spans="2:44" ht="9" customHeight="1">
      <c r="B6" s="275"/>
      <c r="C6" s="275"/>
      <c r="D6" s="275"/>
      <c r="E6" s="275"/>
      <c r="F6" s="275"/>
      <c r="G6" s="275"/>
      <c r="H6" s="275"/>
      <c r="I6" s="275"/>
      <c r="J6" s="275"/>
      <c r="K6" s="275"/>
      <c r="L6" s="275"/>
      <c r="M6" s="275"/>
      <c r="N6" s="275"/>
      <c r="O6" s="275"/>
      <c r="P6" s="275"/>
      <c r="Q6" s="275"/>
      <c r="R6" s="275"/>
      <c r="S6" s="275"/>
      <c r="T6" s="275"/>
      <c r="U6" s="275"/>
      <c r="V6" s="275"/>
      <c r="W6" s="275"/>
      <c r="X6" s="275"/>
      <c r="AB6" s="380"/>
      <c r="AC6" s="380"/>
      <c r="AD6" s="380"/>
      <c r="AE6" s="380"/>
      <c r="AF6" s="380"/>
      <c r="AG6" s="380"/>
      <c r="AH6" s="380"/>
      <c r="AI6" s="380"/>
      <c r="AJ6" s="380"/>
      <c r="AK6" s="380"/>
      <c r="AL6" s="380"/>
      <c r="AM6" s="380"/>
      <c r="AN6" s="380"/>
      <c r="AO6" s="380"/>
      <c r="AP6" s="372"/>
      <c r="AQ6" s="372"/>
      <c r="AR6" s="373"/>
    </row>
    <row r="7" spans="2:44" ht="14.25" customHeight="1">
      <c r="B7" s="287" t="s">
        <v>76</v>
      </c>
      <c r="C7" s="288"/>
      <c r="D7" s="288"/>
      <c r="E7" s="288"/>
      <c r="F7" s="289"/>
      <c r="G7" s="293" t="s">
        <v>89</v>
      </c>
      <c r="H7" s="294"/>
      <c r="I7" s="294"/>
      <c r="J7" s="294"/>
      <c r="K7" s="294"/>
      <c r="L7" s="294"/>
      <c r="M7" s="294"/>
      <c r="N7" s="294"/>
      <c r="O7" s="294"/>
      <c r="P7" s="294"/>
      <c r="Q7" s="294"/>
      <c r="R7" s="294"/>
      <c r="S7" s="294"/>
      <c r="T7" s="294"/>
      <c r="U7" s="294"/>
      <c r="V7" s="294"/>
      <c r="W7" s="294"/>
      <c r="X7" s="295"/>
      <c r="AB7" s="375">
        <v>2019</v>
      </c>
      <c r="AC7" s="375"/>
      <c r="AD7" s="376" t="s">
        <v>127</v>
      </c>
      <c r="AE7" s="376"/>
      <c r="AF7" s="376"/>
      <c r="AG7" s="376"/>
      <c r="AH7" s="376"/>
      <c r="AI7" s="557">
        <v>0</v>
      </c>
      <c r="AJ7" s="557"/>
      <c r="AK7" s="557"/>
      <c r="AL7" s="557">
        <v>0</v>
      </c>
      <c r="AM7" s="557"/>
      <c r="AN7" s="557"/>
      <c r="AO7" s="557"/>
      <c r="AP7" s="379" t="e">
        <f t="shared" ref="AP7:AP10" si="0">AL7/AI7</f>
        <v>#DIV/0!</v>
      </c>
      <c r="AQ7" s="379"/>
      <c r="AR7" s="384" t="e">
        <f>SUM(AP7:AQ10)/4</f>
        <v>#DIV/0!</v>
      </c>
    </row>
    <row r="8" spans="2:44" ht="14.25" customHeight="1">
      <c r="B8" s="290"/>
      <c r="C8" s="291"/>
      <c r="D8" s="291"/>
      <c r="E8" s="291"/>
      <c r="F8" s="292"/>
      <c r="G8" s="296"/>
      <c r="H8" s="297"/>
      <c r="I8" s="297"/>
      <c r="J8" s="297"/>
      <c r="K8" s="297"/>
      <c r="L8" s="297"/>
      <c r="M8" s="297"/>
      <c r="N8" s="297"/>
      <c r="O8" s="297"/>
      <c r="P8" s="297"/>
      <c r="Q8" s="297"/>
      <c r="R8" s="297"/>
      <c r="S8" s="297"/>
      <c r="T8" s="297"/>
      <c r="U8" s="297"/>
      <c r="V8" s="297"/>
      <c r="W8" s="297"/>
      <c r="X8" s="298"/>
      <c r="AB8" s="375"/>
      <c r="AC8" s="375"/>
      <c r="AD8" s="376" t="s">
        <v>128</v>
      </c>
      <c r="AE8" s="376"/>
      <c r="AF8" s="376"/>
      <c r="AG8" s="376"/>
      <c r="AH8" s="376"/>
      <c r="AI8" s="557">
        <v>0</v>
      </c>
      <c r="AJ8" s="557"/>
      <c r="AK8" s="557"/>
      <c r="AL8" s="557">
        <v>0</v>
      </c>
      <c r="AM8" s="557"/>
      <c r="AN8" s="557"/>
      <c r="AO8" s="557"/>
      <c r="AP8" s="379" t="e">
        <f t="shared" si="0"/>
        <v>#DIV/0!</v>
      </c>
      <c r="AQ8" s="379"/>
      <c r="AR8" s="384"/>
    </row>
    <row r="9" spans="2:44" ht="19.149999999999999" customHeight="1">
      <c r="B9" s="281" t="s">
        <v>49</v>
      </c>
      <c r="C9" s="282"/>
      <c r="D9" s="282"/>
      <c r="E9" s="282"/>
      <c r="F9" s="282"/>
      <c r="G9" s="282"/>
      <c r="H9" s="282"/>
      <c r="I9" s="282"/>
      <c r="J9" s="282"/>
      <c r="K9" s="282"/>
      <c r="L9" s="282"/>
      <c r="M9" s="282"/>
      <c r="N9" s="282"/>
      <c r="O9" s="282"/>
      <c r="P9" s="282"/>
      <c r="Q9" s="282"/>
      <c r="R9" s="282"/>
      <c r="S9" s="282"/>
      <c r="T9" s="282"/>
      <c r="U9" s="282"/>
      <c r="V9" s="282"/>
      <c r="W9" s="282"/>
      <c r="X9" s="283"/>
      <c r="AB9" s="375"/>
      <c r="AC9" s="375"/>
      <c r="AD9" s="376" t="s">
        <v>129</v>
      </c>
      <c r="AE9" s="376"/>
      <c r="AF9" s="376"/>
      <c r="AG9" s="376"/>
      <c r="AH9" s="376"/>
      <c r="AI9" s="557">
        <v>1445000000</v>
      </c>
      <c r="AJ9" s="557"/>
      <c r="AK9" s="557"/>
      <c r="AL9" s="557"/>
      <c r="AM9" s="557"/>
      <c r="AN9" s="557"/>
      <c r="AO9" s="557"/>
      <c r="AP9" s="379">
        <f t="shared" si="0"/>
        <v>0</v>
      </c>
      <c r="AQ9" s="379"/>
      <c r="AR9" s="384"/>
    </row>
    <row r="10" spans="2:44" ht="15" customHeight="1">
      <c r="B10" s="268" t="s">
        <v>4</v>
      </c>
      <c r="C10" s="269"/>
      <c r="D10" s="269"/>
      <c r="E10" s="269"/>
      <c r="F10" s="269"/>
      <c r="G10" s="269"/>
      <c r="H10" s="269"/>
      <c r="I10" s="269"/>
      <c r="J10" s="269"/>
      <c r="K10" s="269"/>
      <c r="L10" s="269"/>
      <c r="M10" s="269"/>
      <c r="N10" s="269"/>
      <c r="O10" s="269"/>
      <c r="P10" s="269"/>
      <c r="Q10" s="269"/>
      <c r="R10" s="269"/>
      <c r="S10" s="269"/>
      <c r="T10" s="269"/>
      <c r="U10" s="269"/>
      <c r="V10" s="269"/>
      <c r="W10" s="269"/>
      <c r="X10" s="269"/>
      <c r="AB10" s="375"/>
      <c r="AC10" s="375"/>
      <c r="AD10" s="376" t="s">
        <v>130</v>
      </c>
      <c r="AE10" s="376"/>
      <c r="AF10" s="376"/>
      <c r="AG10" s="376"/>
      <c r="AH10" s="376"/>
      <c r="AI10" s="557">
        <v>1445000000</v>
      </c>
      <c r="AJ10" s="557"/>
      <c r="AK10" s="557"/>
      <c r="AL10" s="557">
        <v>747218824.27999997</v>
      </c>
      <c r="AM10" s="557"/>
      <c r="AN10" s="557"/>
      <c r="AO10" s="557"/>
      <c r="AP10" s="379">
        <f t="shared" si="0"/>
        <v>0.51710645278892731</v>
      </c>
      <c r="AQ10" s="379"/>
      <c r="AR10" s="384"/>
    </row>
    <row r="11" spans="2:44" ht="38.25" customHeight="1">
      <c r="B11" s="280" t="s">
        <v>181</v>
      </c>
      <c r="C11" s="280"/>
      <c r="D11" s="280"/>
      <c r="E11" s="280"/>
      <c r="F11" s="280"/>
      <c r="G11" s="280"/>
      <c r="H11" s="280"/>
      <c r="I11" s="280"/>
      <c r="J11" s="280"/>
      <c r="K11" s="280"/>
      <c r="L11" s="280"/>
      <c r="M11" s="280"/>
      <c r="N11" s="280"/>
      <c r="O11" s="280"/>
      <c r="P11" s="280"/>
      <c r="Q11" s="280"/>
      <c r="R11" s="280"/>
      <c r="S11" s="280"/>
      <c r="T11" s="280"/>
      <c r="U11" s="280"/>
      <c r="V11" s="280"/>
      <c r="W11" s="280"/>
      <c r="X11" s="280"/>
      <c r="AB11" s="374">
        <v>2020</v>
      </c>
      <c r="AC11" s="374"/>
      <c r="AD11" s="377" t="s">
        <v>131</v>
      </c>
      <c r="AE11" s="377"/>
      <c r="AF11" s="377"/>
      <c r="AG11" s="377"/>
      <c r="AH11" s="377"/>
      <c r="AI11" s="561">
        <v>1900000000</v>
      </c>
      <c r="AJ11" s="561"/>
      <c r="AK11" s="561"/>
      <c r="AL11" s="561">
        <v>485952827</v>
      </c>
      <c r="AM11" s="561"/>
      <c r="AN11" s="561"/>
      <c r="AO11" s="561"/>
      <c r="AP11" s="382">
        <f>AL11/AI11</f>
        <v>0.25576464578947367</v>
      </c>
      <c r="AQ11" s="382"/>
      <c r="AR11" s="385">
        <f>SUM(AP11:AQ14)/4</f>
        <v>0.51407447788051974</v>
      </c>
    </row>
    <row r="12" spans="2:44" ht="12.75">
      <c r="B12" s="262" t="s">
        <v>56</v>
      </c>
      <c r="C12" s="263"/>
      <c r="D12" s="263"/>
      <c r="E12" s="263"/>
      <c r="F12" s="264"/>
      <c r="G12" s="262" t="s">
        <v>48</v>
      </c>
      <c r="H12" s="263"/>
      <c r="I12" s="263"/>
      <c r="J12" s="264"/>
      <c r="K12" s="262" t="s">
        <v>5</v>
      </c>
      <c r="L12" s="263"/>
      <c r="M12" s="263"/>
      <c r="N12" s="264"/>
      <c r="O12" s="268" t="s">
        <v>6</v>
      </c>
      <c r="P12" s="269"/>
      <c r="Q12" s="269"/>
      <c r="R12" s="269"/>
      <c r="S12" s="269"/>
      <c r="T12" s="269"/>
      <c r="U12" s="269"/>
      <c r="V12" s="269"/>
      <c r="W12" s="269"/>
      <c r="X12" s="270"/>
      <c r="Y12" s="49"/>
      <c r="Z12" s="50"/>
      <c r="AA12" s="50"/>
      <c r="AB12" s="374"/>
      <c r="AC12" s="374"/>
      <c r="AD12" s="377" t="s">
        <v>132</v>
      </c>
      <c r="AE12" s="377"/>
      <c r="AF12" s="377"/>
      <c r="AG12" s="377"/>
      <c r="AH12" s="377"/>
      <c r="AI12" s="561">
        <v>1900000000</v>
      </c>
      <c r="AJ12" s="561"/>
      <c r="AK12" s="561"/>
      <c r="AL12" s="561">
        <f>385123298+AL11</f>
        <v>871076125</v>
      </c>
      <c r="AM12" s="561"/>
      <c r="AN12" s="561"/>
      <c r="AO12" s="561"/>
      <c r="AP12" s="382">
        <f t="shared" ref="AP12:AP22" si="1">AL12/AI12</f>
        <v>0.45846111842105264</v>
      </c>
      <c r="AQ12" s="382"/>
      <c r="AR12" s="385"/>
    </row>
    <row r="13" spans="2:44" ht="25.5" customHeight="1">
      <c r="B13" s="265"/>
      <c r="C13" s="266"/>
      <c r="D13" s="266"/>
      <c r="E13" s="266"/>
      <c r="F13" s="267"/>
      <c r="G13" s="265"/>
      <c r="H13" s="266"/>
      <c r="I13" s="266"/>
      <c r="J13" s="267"/>
      <c r="K13" s="265"/>
      <c r="L13" s="266"/>
      <c r="M13" s="266"/>
      <c r="N13" s="267"/>
      <c r="O13" s="268" t="s">
        <v>55</v>
      </c>
      <c r="P13" s="269"/>
      <c r="Q13" s="269"/>
      <c r="R13" s="270"/>
      <c r="S13" s="268" t="s">
        <v>54</v>
      </c>
      <c r="T13" s="269"/>
      <c r="U13" s="270"/>
      <c r="V13" s="268" t="s">
        <v>53</v>
      </c>
      <c r="W13" s="269"/>
      <c r="X13" s="270"/>
      <c r="Y13" s="49"/>
      <c r="Z13" s="50"/>
      <c r="AA13" s="50"/>
      <c r="AB13" s="374"/>
      <c r="AC13" s="374"/>
      <c r="AD13" s="377" t="s">
        <v>133</v>
      </c>
      <c r="AE13" s="377"/>
      <c r="AF13" s="377"/>
      <c r="AG13" s="377"/>
      <c r="AH13" s="377"/>
      <c r="AI13" s="561">
        <v>1900000000</v>
      </c>
      <c r="AJ13" s="561"/>
      <c r="AK13" s="561"/>
      <c r="AL13" s="561">
        <f>238564908+AL12</f>
        <v>1109641033</v>
      </c>
      <c r="AM13" s="561"/>
      <c r="AN13" s="561"/>
      <c r="AO13" s="561"/>
      <c r="AP13" s="382">
        <f t="shared" si="1"/>
        <v>0.58402159631578943</v>
      </c>
      <c r="AQ13" s="382"/>
      <c r="AR13" s="385"/>
    </row>
    <row r="14" spans="2:44" ht="44.25" customHeight="1">
      <c r="B14" s="276" t="s">
        <v>338</v>
      </c>
      <c r="C14" s="276"/>
      <c r="D14" s="276"/>
      <c r="E14" s="276"/>
      <c r="F14" s="276"/>
      <c r="G14" s="261" t="s">
        <v>100</v>
      </c>
      <c r="H14" s="261"/>
      <c r="I14" s="261"/>
      <c r="J14" s="261"/>
      <c r="K14" s="261">
        <v>1</v>
      </c>
      <c r="L14" s="261"/>
      <c r="M14" s="261"/>
      <c r="N14" s="261"/>
      <c r="O14" s="277">
        <v>1</v>
      </c>
      <c r="P14" s="278"/>
      <c r="Q14" s="278"/>
      <c r="R14" s="279"/>
      <c r="S14" s="329">
        <v>44561</v>
      </c>
      <c r="T14" s="330"/>
      <c r="U14" s="331"/>
      <c r="V14" s="332">
        <v>2021</v>
      </c>
      <c r="W14" s="332"/>
      <c r="X14" s="332"/>
      <c r="AB14" s="374"/>
      <c r="AC14" s="374"/>
      <c r="AD14" s="377" t="s">
        <v>134</v>
      </c>
      <c r="AE14" s="377"/>
      <c r="AF14" s="377"/>
      <c r="AG14" s="377"/>
      <c r="AH14" s="377"/>
      <c r="AI14" s="561">
        <v>1900000001</v>
      </c>
      <c r="AJ14" s="561"/>
      <c r="AK14" s="561"/>
      <c r="AL14" s="561">
        <f>330655014.65+AL13</f>
        <v>1440296047.6500001</v>
      </c>
      <c r="AM14" s="561"/>
      <c r="AN14" s="561"/>
      <c r="AO14" s="561"/>
      <c r="AP14" s="382">
        <f t="shared" si="1"/>
        <v>0.75805055099576291</v>
      </c>
      <c r="AQ14" s="382"/>
      <c r="AR14" s="385"/>
    </row>
    <row r="15" spans="2:44" ht="18" customHeight="1">
      <c r="B15" s="281" t="s">
        <v>7</v>
      </c>
      <c r="C15" s="282"/>
      <c r="D15" s="282"/>
      <c r="E15" s="282"/>
      <c r="F15" s="282"/>
      <c r="G15" s="282"/>
      <c r="H15" s="282"/>
      <c r="I15" s="282"/>
      <c r="J15" s="282"/>
      <c r="K15" s="282"/>
      <c r="L15" s="282"/>
      <c r="M15" s="282"/>
      <c r="N15" s="282"/>
      <c r="O15" s="282"/>
      <c r="P15" s="282"/>
      <c r="Q15" s="282"/>
      <c r="R15" s="282"/>
      <c r="S15" s="282"/>
      <c r="T15" s="282"/>
      <c r="U15" s="282"/>
      <c r="V15" s="282"/>
      <c r="W15" s="282"/>
      <c r="X15" s="283"/>
      <c r="Z15" s="46" t="s">
        <v>51</v>
      </c>
      <c r="AB15" s="375">
        <v>2021</v>
      </c>
      <c r="AC15" s="375"/>
      <c r="AD15" s="376" t="s">
        <v>135</v>
      </c>
      <c r="AE15" s="376"/>
      <c r="AF15" s="376"/>
      <c r="AG15" s="376"/>
      <c r="AH15" s="376"/>
      <c r="AI15" s="557">
        <v>5600000000</v>
      </c>
      <c r="AJ15" s="557"/>
      <c r="AK15" s="557"/>
      <c r="AL15" s="557">
        <v>370006343</v>
      </c>
      <c r="AM15" s="557"/>
      <c r="AN15" s="557"/>
      <c r="AO15" s="557"/>
      <c r="AP15" s="379">
        <f t="shared" si="1"/>
        <v>6.6072561249999995E-2</v>
      </c>
      <c r="AQ15" s="379"/>
      <c r="AR15" s="384">
        <f t="shared" ref="AR15" si="2">SUM(AP15:AQ18)/4</f>
        <v>0.16449742257678573</v>
      </c>
    </row>
    <row r="16" spans="2:44" ht="12.75" customHeight="1">
      <c r="B16" s="271" t="s">
        <v>52</v>
      </c>
      <c r="C16" s="262" t="s">
        <v>8</v>
      </c>
      <c r="D16" s="264"/>
      <c r="E16" s="262" t="s">
        <v>115</v>
      </c>
      <c r="F16" s="264"/>
      <c r="G16" s="262" t="s">
        <v>109</v>
      </c>
      <c r="H16" s="263"/>
      <c r="I16" s="263"/>
      <c r="J16" s="263"/>
      <c r="K16" s="263"/>
      <c r="L16" s="264"/>
      <c r="M16" s="274" t="s">
        <v>116</v>
      </c>
      <c r="N16" s="274"/>
      <c r="O16" s="274"/>
      <c r="P16" s="274"/>
      <c r="Q16" s="274"/>
      <c r="R16" s="274"/>
      <c r="S16" s="274"/>
      <c r="T16" s="274"/>
      <c r="U16" s="274"/>
      <c r="V16" s="274"/>
      <c r="W16" s="274"/>
      <c r="X16" s="274"/>
      <c r="AB16" s="375"/>
      <c r="AC16" s="375"/>
      <c r="AD16" s="376" t="s">
        <v>136</v>
      </c>
      <c r="AE16" s="376"/>
      <c r="AF16" s="376"/>
      <c r="AG16" s="376"/>
      <c r="AH16" s="376"/>
      <c r="AI16" s="557">
        <v>5600000000</v>
      </c>
      <c r="AJ16" s="557"/>
      <c r="AK16" s="557"/>
      <c r="AL16" s="557">
        <v>336524832</v>
      </c>
      <c r="AM16" s="557"/>
      <c r="AN16" s="557"/>
      <c r="AO16" s="557"/>
      <c r="AP16" s="379">
        <f t="shared" si="1"/>
        <v>6.0093720000000003E-2</v>
      </c>
      <c r="AQ16" s="379"/>
      <c r="AR16" s="384"/>
    </row>
    <row r="17" spans="2:44" ht="12.75" customHeight="1">
      <c r="B17" s="272"/>
      <c r="C17" s="265"/>
      <c r="D17" s="267"/>
      <c r="E17" s="265"/>
      <c r="F17" s="267"/>
      <c r="G17" s="265"/>
      <c r="H17" s="266"/>
      <c r="I17" s="266"/>
      <c r="J17" s="266"/>
      <c r="K17" s="266"/>
      <c r="L17" s="267"/>
      <c r="M17" s="268" t="s">
        <v>121</v>
      </c>
      <c r="N17" s="269"/>
      <c r="O17" s="269"/>
      <c r="P17" s="269"/>
      <c r="Q17" s="270"/>
      <c r="R17" s="268" t="s">
        <v>122</v>
      </c>
      <c r="S17" s="269"/>
      <c r="T17" s="269"/>
      <c r="U17" s="269"/>
      <c r="V17" s="273" t="s">
        <v>117</v>
      </c>
      <c r="W17" s="273"/>
      <c r="X17" s="273"/>
      <c r="AB17" s="375"/>
      <c r="AC17" s="375"/>
      <c r="AD17" s="376" t="s">
        <v>137</v>
      </c>
      <c r="AE17" s="376"/>
      <c r="AF17" s="376"/>
      <c r="AG17" s="376"/>
      <c r="AH17" s="376"/>
      <c r="AI17" s="557">
        <v>5600000000</v>
      </c>
      <c r="AJ17" s="557"/>
      <c r="AK17" s="557"/>
      <c r="AL17" s="557">
        <v>1388807497.3099999</v>
      </c>
      <c r="AM17" s="557"/>
      <c r="AN17" s="557"/>
      <c r="AO17" s="557"/>
      <c r="AP17" s="379">
        <f t="shared" si="1"/>
        <v>0.24800133880535713</v>
      </c>
      <c r="AQ17" s="379"/>
      <c r="AR17" s="384"/>
    </row>
    <row r="18" spans="2:44" ht="28.5" customHeight="1">
      <c r="B18" s="43"/>
      <c r="C18" s="259" t="s">
        <v>112</v>
      </c>
      <c r="D18" s="260"/>
      <c r="E18" s="261"/>
      <c r="F18" s="261"/>
      <c r="G18" s="276" t="s">
        <v>333</v>
      </c>
      <c r="H18" s="276"/>
      <c r="I18" s="276"/>
      <c r="J18" s="276"/>
      <c r="K18" s="276"/>
      <c r="L18" s="276"/>
      <c r="M18" s="333" t="s">
        <v>123</v>
      </c>
      <c r="N18" s="333"/>
      <c r="O18" s="333"/>
      <c r="P18" s="333"/>
      <c r="Q18" s="333"/>
      <c r="R18" s="334" t="s">
        <v>124</v>
      </c>
      <c r="S18" s="334"/>
      <c r="T18" s="334"/>
      <c r="U18" s="334"/>
      <c r="V18" s="335" t="s">
        <v>125</v>
      </c>
      <c r="W18" s="335"/>
      <c r="X18" s="335"/>
      <c r="AB18" s="375"/>
      <c r="AC18" s="375"/>
      <c r="AD18" s="376" t="s">
        <v>138</v>
      </c>
      <c r="AE18" s="376"/>
      <c r="AF18" s="376"/>
      <c r="AG18" s="376"/>
      <c r="AH18" s="376"/>
      <c r="AI18" s="557">
        <v>5600000000</v>
      </c>
      <c r="AJ18" s="557"/>
      <c r="AK18" s="557"/>
      <c r="AL18" s="557">
        <v>1589403593.4100001</v>
      </c>
      <c r="AM18" s="557"/>
      <c r="AN18" s="557"/>
      <c r="AO18" s="557"/>
      <c r="AP18" s="379">
        <f t="shared" si="1"/>
        <v>0.28382207025178574</v>
      </c>
      <c r="AQ18" s="379"/>
      <c r="AR18" s="384"/>
    </row>
    <row r="19" spans="2:44" ht="25.15" customHeight="1">
      <c r="B19" s="268" t="s">
        <v>9</v>
      </c>
      <c r="C19" s="269"/>
      <c r="D19" s="269"/>
      <c r="E19" s="269"/>
      <c r="F19" s="269"/>
      <c r="G19" s="269"/>
      <c r="H19" s="269"/>
      <c r="I19" s="269"/>
      <c r="J19" s="269"/>
      <c r="K19" s="269"/>
      <c r="L19" s="270"/>
      <c r="M19" s="268" t="s">
        <v>10</v>
      </c>
      <c r="N19" s="269"/>
      <c r="O19" s="269"/>
      <c r="P19" s="269"/>
      <c r="Q19" s="269"/>
      <c r="R19" s="269"/>
      <c r="S19" s="269"/>
      <c r="T19" s="269"/>
      <c r="U19" s="269"/>
      <c r="V19" s="269"/>
      <c r="W19" s="269"/>
      <c r="X19" s="270"/>
      <c r="AB19" s="374">
        <v>2022</v>
      </c>
      <c r="AC19" s="374"/>
      <c r="AD19" s="377" t="s">
        <v>139</v>
      </c>
      <c r="AE19" s="377"/>
      <c r="AF19" s="377"/>
      <c r="AG19" s="377"/>
      <c r="AH19" s="377"/>
      <c r="AI19" s="561">
        <v>5600000000</v>
      </c>
      <c r="AJ19" s="561"/>
      <c r="AK19" s="561"/>
      <c r="AL19" s="561">
        <v>385746686.23000002</v>
      </c>
      <c r="AM19" s="561"/>
      <c r="AN19" s="561"/>
      <c r="AO19" s="561"/>
      <c r="AP19" s="382">
        <f t="shared" si="1"/>
        <v>6.8883336826785713E-2</v>
      </c>
      <c r="AQ19" s="382"/>
      <c r="AR19" s="385" t="e">
        <f t="shared" ref="AR19" si="3">SUM(AP19:AQ22)/4</f>
        <v>#DIV/0!</v>
      </c>
    </row>
    <row r="20" spans="2:44" ht="45.4" customHeight="1">
      <c r="B20" s="259" t="s">
        <v>390</v>
      </c>
      <c r="C20" s="286"/>
      <c r="D20" s="286"/>
      <c r="E20" s="286"/>
      <c r="F20" s="286"/>
      <c r="G20" s="286"/>
      <c r="H20" s="286"/>
      <c r="I20" s="286"/>
      <c r="J20" s="286"/>
      <c r="K20" s="286"/>
      <c r="L20" s="260"/>
      <c r="M20" s="259"/>
      <c r="N20" s="286"/>
      <c r="O20" s="286"/>
      <c r="P20" s="286"/>
      <c r="Q20" s="286"/>
      <c r="R20" s="286"/>
      <c r="S20" s="286"/>
      <c r="T20" s="286"/>
      <c r="U20" s="286"/>
      <c r="V20" s="286"/>
      <c r="W20" s="286"/>
      <c r="X20" s="260"/>
      <c r="AA20" s="51"/>
      <c r="AB20" s="374"/>
      <c r="AC20" s="374"/>
      <c r="AD20" s="377" t="s">
        <v>140</v>
      </c>
      <c r="AE20" s="377"/>
      <c r="AF20" s="377"/>
      <c r="AG20" s="377"/>
      <c r="AH20" s="377"/>
      <c r="AI20" s="561">
        <v>5600000000</v>
      </c>
      <c r="AJ20" s="561"/>
      <c r="AK20" s="561"/>
      <c r="AL20" s="561">
        <v>886063530.23000002</v>
      </c>
      <c r="AM20" s="561"/>
      <c r="AN20" s="561"/>
      <c r="AO20" s="561"/>
      <c r="AP20" s="382">
        <f t="shared" si="1"/>
        <v>0.1582256303982143</v>
      </c>
      <c r="AQ20" s="382"/>
      <c r="AR20" s="385"/>
    </row>
    <row r="21" spans="2:44" ht="18.95" customHeight="1">
      <c r="B21" s="281" t="s">
        <v>11</v>
      </c>
      <c r="C21" s="282"/>
      <c r="D21" s="282"/>
      <c r="E21" s="282"/>
      <c r="F21" s="282"/>
      <c r="G21" s="282"/>
      <c r="H21" s="282"/>
      <c r="I21" s="282"/>
      <c r="J21" s="282"/>
      <c r="K21" s="282"/>
      <c r="L21" s="282"/>
      <c r="M21" s="282"/>
      <c r="N21" s="282"/>
      <c r="O21" s="282"/>
      <c r="P21" s="282"/>
      <c r="Q21" s="282"/>
      <c r="R21" s="282"/>
      <c r="S21" s="282"/>
      <c r="T21" s="282"/>
      <c r="U21" s="282"/>
      <c r="V21" s="282"/>
      <c r="W21" s="282"/>
      <c r="X21" s="283"/>
      <c r="AB21" s="374"/>
      <c r="AC21" s="374"/>
      <c r="AD21" s="377" t="s">
        <v>141</v>
      </c>
      <c r="AE21" s="377"/>
      <c r="AF21" s="377"/>
      <c r="AG21" s="377"/>
      <c r="AH21" s="377"/>
      <c r="AI21" s="561"/>
      <c r="AJ21" s="561"/>
      <c r="AK21" s="561"/>
      <c r="AL21" s="561"/>
      <c r="AM21" s="561"/>
      <c r="AN21" s="561"/>
      <c r="AO21" s="561"/>
      <c r="AP21" s="382" t="e">
        <f t="shared" si="1"/>
        <v>#DIV/0!</v>
      </c>
      <c r="AQ21" s="382"/>
      <c r="AR21" s="385"/>
    </row>
    <row r="22" spans="2:44" ht="18.95" customHeight="1">
      <c r="B22" s="284" t="s">
        <v>12</v>
      </c>
      <c r="C22" s="284"/>
      <c r="D22" s="72" t="s">
        <v>13</v>
      </c>
      <c r="E22" s="72" t="s">
        <v>14</v>
      </c>
      <c r="F22" s="72" t="s">
        <v>15</v>
      </c>
      <c r="G22" s="285" t="s">
        <v>16</v>
      </c>
      <c r="H22" s="285"/>
      <c r="I22" s="285"/>
      <c r="J22" s="72" t="s">
        <v>17</v>
      </c>
      <c r="K22" s="285" t="s">
        <v>18</v>
      </c>
      <c r="L22" s="285"/>
      <c r="M22" s="285"/>
      <c r="N22" s="72" t="s">
        <v>19</v>
      </c>
      <c r="O22" s="285" t="s">
        <v>20</v>
      </c>
      <c r="P22" s="285"/>
      <c r="Q22" s="285" t="s">
        <v>21</v>
      </c>
      <c r="R22" s="285"/>
      <c r="S22" s="285"/>
      <c r="T22" s="285" t="s">
        <v>22</v>
      </c>
      <c r="U22" s="285"/>
      <c r="V22" s="285" t="s">
        <v>23</v>
      </c>
      <c r="W22" s="285"/>
      <c r="X22" s="72" t="s">
        <v>24</v>
      </c>
      <c r="AB22" s="374"/>
      <c r="AC22" s="374"/>
      <c r="AD22" s="377" t="s">
        <v>142</v>
      </c>
      <c r="AE22" s="377"/>
      <c r="AF22" s="377"/>
      <c r="AG22" s="377"/>
      <c r="AH22" s="377"/>
      <c r="AI22" s="561"/>
      <c r="AJ22" s="561"/>
      <c r="AK22" s="561"/>
      <c r="AL22" s="561"/>
      <c r="AM22" s="561"/>
      <c r="AN22" s="561"/>
      <c r="AO22" s="561"/>
      <c r="AP22" s="382" t="e">
        <f t="shared" si="1"/>
        <v>#DIV/0!</v>
      </c>
      <c r="AQ22" s="382"/>
      <c r="AR22" s="385"/>
    </row>
    <row r="23" spans="2:44" ht="18.95" customHeight="1">
      <c r="B23" s="284" t="s">
        <v>25</v>
      </c>
      <c r="C23" s="284"/>
      <c r="D23" s="601">
        <f>AL15</f>
        <v>370006343</v>
      </c>
      <c r="E23" s="602"/>
      <c r="F23" s="603"/>
      <c r="G23" s="604">
        <f>AL16</f>
        <v>336524832</v>
      </c>
      <c r="H23" s="605"/>
      <c r="I23" s="605"/>
      <c r="J23" s="605"/>
      <c r="K23" s="605"/>
      <c r="L23" s="605"/>
      <c r="M23" s="606"/>
      <c r="N23" s="601">
        <f>AL17</f>
        <v>1388807497.3099999</v>
      </c>
      <c r="O23" s="602"/>
      <c r="P23" s="602"/>
      <c r="Q23" s="602"/>
      <c r="R23" s="602"/>
      <c r="S23" s="603"/>
      <c r="T23" s="604">
        <f>AL18</f>
        <v>1589403593.4100001</v>
      </c>
      <c r="U23" s="605"/>
      <c r="V23" s="605"/>
      <c r="W23" s="605"/>
      <c r="X23" s="606"/>
      <c r="Z23" s="52"/>
      <c r="AA23" s="52"/>
    </row>
    <row r="24" spans="2:44" ht="18.95" customHeight="1">
      <c r="B24" s="284" t="s">
        <v>26</v>
      </c>
      <c r="C24" s="284"/>
      <c r="D24" s="601">
        <f>AI15</f>
        <v>5600000000</v>
      </c>
      <c r="E24" s="602"/>
      <c r="F24" s="603"/>
      <c r="G24" s="604">
        <f>AI16</f>
        <v>5600000000</v>
      </c>
      <c r="H24" s="605"/>
      <c r="I24" s="605"/>
      <c r="J24" s="605"/>
      <c r="K24" s="605"/>
      <c r="L24" s="605"/>
      <c r="M24" s="606"/>
      <c r="N24" s="601">
        <f>AI17</f>
        <v>5600000000</v>
      </c>
      <c r="O24" s="602"/>
      <c r="P24" s="602"/>
      <c r="Q24" s="602"/>
      <c r="R24" s="602"/>
      <c r="S24" s="603"/>
      <c r="T24" s="604">
        <f>AI18</f>
        <v>5600000000</v>
      </c>
      <c r="U24" s="605"/>
      <c r="V24" s="605"/>
      <c r="W24" s="605"/>
      <c r="X24" s="606"/>
      <c r="Y24" s="53"/>
    </row>
    <row r="25" spans="2:44" ht="19.7" customHeight="1">
      <c r="B25" s="281" t="s">
        <v>47</v>
      </c>
      <c r="C25" s="282"/>
      <c r="D25" s="282"/>
      <c r="E25" s="282"/>
      <c r="F25" s="282"/>
      <c r="G25" s="282"/>
      <c r="H25" s="282"/>
      <c r="I25" s="282"/>
      <c r="J25" s="282"/>
      <c r="K25" s="282"/>
      <c r="L25" s="282"/>
      <c r="M25" s="282"/>
      <c r="N25" s="282"/>
      <c r="O25" s="282"/>
      <c r="P25" s="282"/>
      <c r="Q25" s="282"/>
      <c r="R25" s="282"/>
      <c r="S25" s="282"/>
      <c r="T25" s="282"/>
      <c r="U25" s="282"/>
      <c r="V25" s="282"/>
      <c r="W25" s="282"/>
      <c r="X25" s="283"/>
    </row>
    <row r="26" spans="2:44" ht="25.5">
      <c r="B26" s="72" t="s">
        <v>27</v>
      </c>
      <c r="C26" s="72" t="s">
        <v>28</v>
      </c>
      <c r="D26" s="72" t="s">
        <v>29</v>
      </c>
      <c r="E26" s="72" t="s">
        <v>30</v>
      </c>
      <c r="F26" s="27"/>
      <c r="G26" s="27"/>
      <c r="H26" s="299"/>
      <c r="I26" s="299"/>
      <c r="J26" s="299"/>
      <c r="K26" s="299"/>
      <c r="L26" s="299"/>
      <c r="M26" s="299"/>
      <c r="N26" s="299"/>
      <c r="O26" s="299"/>
      <c r="P26" s="299"/>
      <c r="Q26" s="299"/>
      <c r="R26" s="299"/>
      <c r="S26" s="301"/>
      <c r="T26" s="301"/>
      <c r="U26" s="301"/>
      <c r="V26" s="301"/>
      <c r="W26" s="301"/>
      <c r="X26" s="302"/>
    </row>
    <row r="27" spans="2:44" ht="17.649999999999999" customHeight="1">
      <c r="B27" s="74" t="s">
        <v>31</v>
      </c>
      <c r="C27" s="365">
        <f>IF(ISERROR($D$23/$D$24),0,$D$23/$D$24)</f>
        <v>6.6072561249999995E-2</v>
      </c>
      <c r="D27" s="365">
        <f>$E$18</f>
        <v>0</v>
      </c>
      <c r="E27" s="73">
        <f>$O$14</f>
        <v>1</v>
      </c>
      <c r="F27" s="28"/>
      <c r="G27" s="28"/>
      <c r="H27" s="300"/>
      <c r="I27" s="300"/>
      <c r="J27" s="303"/>
      <c r="K27" s="303"/>
      <c r="L27" s="5"/>
      <c r="M27" s="5"/>
      <c r="N27" s="300"/>
      <c r="O27" s="300"/>
      <c r="P27" s="300"/>
      <c r="Q27" s="300"/>
      <c r="R27" s="300"/>
      <c r="S27" s="304"/>
      <c r="T27" s="304"/>
      <c r="U27" s="304"/>
      <c r="V27" s="304"/>
      <c r="W27" s="304"/>
      <c r="X27" s="305"/>
    </row>
    <row r="28" spans="2:44" ht="17.649999999999999" customHeight="1">
      <c r="B28" s="74" t="s">
        <v>32</v>
      </c>
      <c r="C28" s="366"/>
      <c r="D28" s="366"/>
      <c r="E28" s="73">
        <f t="shared" ref="E28:E37" si="4">$O$14</f>
        <v>1</v>
      </c>
      <c r="F28" s="28"/>
      <c r="G28" s="28"/>
      <c r="H28" s="303"/>
      <c r="I28" s="303"/>
      <c r="J28" s="303"/>
      <c r="K28" s="303"/>
      <c r="L28" s="6"/>
      <c r="M28" s="5"/>
      <c r="N28" s="303"/>
      <c r="O28" s="303"/>
      <c r="P28" s="303"/>
      <c r="Q28" s="303"/>
      <c r="R28" s="303"/>
      <c r="S28" s="304"/>
      <c r="T28" s="304"/>
      <c r="U28" s="304"/>
      <c r="V28" s="304"/>
      <c r="W28" s="304"/>
      <c r="X28" s="305"/>
    </row>
    <row r="29" spans="2:44" ht="17.649999999999999" customHeight="1">
      <c r="B29" s="74" t="s">
        <v>33</v>
      </c>
      <c r="C29" s="367"/>
      <c r="D29" s="367"/>
      <c r="E29" s="73">
        <f t="shared" si="4"/>
        <v>1</v>
      </c>
      <c r="F29" s="28"/>
      <c r="G29" s="28"/>
      <c r="H29" s="303"/>
      <c r="I29" s="303"/>
      <c r="J29" s="303"/>
      <c r="K29" s="303"/>
      <c r="L29" s="6"/>
      <c r="M29" s="5"/>
      <c r="N29" s="303"/>
      <c r="O29" s="303"/>
      <c r="P29" s="303"/>
      <c r="Q29" s="303"/>
      <c r="R29" s="303"/>
      <c r="S29" s="304"/>
      <c r="T29" s="304"/>
      <c r="U29" s="304"/>
      <c r="V29" s="304"/>
      <c r="W29" s="304"/>
      <c r="X29" s="305"/>
    </row>
    <row r="30" spans="2:44" ht="17.649999999999999" customHeight="1">
      <c r="B30" s="74" t="s">
        <v>34</v>
      </c>
      <c r="C30" s="365">
        <f>IF(ISERROR($G$23/$G$24),0,$G$23/$G$24)</f>
        <v>6.0093720000000003E-2</v>
      </c>
      <c r="D30" s="365">
        <f t="shared" ref="D30:D36" si="5">$E$18</f>
        <v>0</v>
      </c>
      <c r="E30" s="73">
        <f t="shared" si="4"/>
        <v>1</v>
      </c>
      <c r="F30" s="28"/>
      <c r="G30" s="28"/>
      <c r="H30" s="303"/>
      <c r="I30" s="303"/>
      <c r="J30" s="303"/>
      <c r="K30" s="303"/>
      <c r="L30" s="6"/>
      <c r="M30" s="5"/>
      <c r="N30" s="303"/>
      <c r="O30" s="303"/>
      <c r="P30" s="303"/>
      <c r="Q30" s="303"/>
      <c r="R30" s="303"/>
      <c r="S30" s="304"/>
      <c r="T30" s="304"/>
      <c r="U30" s="304"/>
      <c r="V30" s="304"/>
      <c r="W30" s="304"/>
      <c r="X30" s="305"/>
    </row>
    <row r="31" spans="2:44" ht="17.649999999999999" customHeight="1">
      <c r="B31" s="74" t="s">
        <v>35</v>
      </c>
      <c r="C31" s="366"/>
      <c r="D31" s="366"/>
      <c r="E31" s="73">
        <f t="shared" si="4"/>
        <v>1</v>
      </c>
      <c r="F31" s="28"/>
      <c r="G31" s="28"/>
      <c r="H31" s="303"/>
      <c r="I31" s="303"/>
      <c r="J31" s="303"/>
      <c r="K31" s="303"/>
      <c r="L31" s="6"/>
      <c r="M31" s="5"/>
      <c r="N31" s="303"/>
      <c r="O31" s="303"/>
      <c r="P31" s="303"/>
      <c r="Q31" s="303"/>
      <c r="R31" s="303"/>
      <c r="S31" s="304"/>
      <c r="T31" s="304"/>
      <c r="U31" s="304"/>
      <c r="V31" s="304"/>
      <c r="W31" s="304"/>
      <c r="X31" s="305"/>
    </row>
    <row r="32" spans="2:44" ht="17.649999999999999" customHeight="1">
      <c r="B32" s="74" t="s">
        <v>36</v>
      </c>
      <c r="C32" s="367"/>
      <c r="D32" s="367"/>
      <c r="E32" s="73">
        <f t="shared" si="4"/>
        <v>1</v>
      </c>
      <c r="F32" s="28"/>
      <c r="G32" s="28"/>
      <c r="H32" s="303"/>
      <c r="I32" s="303"/>
      <c r="J32" s="303"/>
      <c r="K32" s="303"/>
      <c r="L32" s="6"/>
      <c r="M32" s="5"/>
      <c r="N32" s="303"/>
      <c r="O32" s="303"/>
      <c r="P32" s="303"/>
      <c r="Q32" s="303"/>
      <c r="R32" s="303"/>
      <c r="S32" s="304"/>
      <c r="T32" s="304"/>
      <c r="U32" s="304"/>
      <c r="V32" s="304"/>
      <c r="W32" s="304"/>
      <c r="X32" s="305"/>
    </row>
    <row r="33" spans="2:27" ht="17.649999999999999" customHeight="1">
      <c r="B33" s="74" t="s">
        <v>37</v>
      </c>
      <c r="C33" s="365">
        <f>IF(ISERROR($N$23/$N$24),0,$N$23/$N$24)</f>
        <v>0.24800133880535713</v>
      </c>
      <c r="D33" s="365">
        <f t="shared" si="5"/>
        <v>0</v>
      </c>
      <c r="E33" s="73">
        <f t="shared" si="4"/>
        <v>1</v>
      </c>
      <c r="F33" s="28"/>
      <c r="G33" s="28"/>
      <c r="H33" s="303"/>
      <c r="I33" s="303"/>
      <c r="J33" s="303"/>
      <c r="K33" s="303"/>
      <c r="L33" s="6"/>
      <c r="M33" s="5"/>
      <c r="N33" s="303"/>
      <c r="O33" s="303"/>
      <c r="P33" s="303"/>
      <c r="Q33" s="303"/>
      <c r="R33" s="303"/>
      <c r="S33" s="304"/>
      <c r="T33" s="304"/>
      <c r="U33" s="304"/>
      <c r="V33" s="304"/>
      <c r="W33" s="304"/>
      <c r="X33" s="305"/>
    </row>
    <row r="34" spans="2:27" ht="17.649999999999999" customHeight="1">
      <c r="B34" s="74" t="s">
        <v>38</v>
      </c>
      <c r="C34" s="366"/>
      <c r="D34" s="366"/>
      <c r="E34" s="73">
        <f t="shared" si="4"/>
        <v>1</v>
      </c>
      <c r="F34" s="28"/>
      <c r="G34" s="28"/>
      <c r="H34" s="303"/>
      <c r="I34" s="303"/>
      <c r="J34" s="303"/>
      <c r="K34" s="303"/>
      <c r="L34" s="6"/>
      <c r="M34" s="5"/>
      <c r="N34" s="303"/>
      <c r="O34" s="303"/>
      <c r="P34" s="303"/>
      <c r="Q34" s="303"/>
      <c r="R34" s="303"/>
      <c r="S34" s="304"/>
      <c r="T34" s="304"/>
      <c r="U34" s="304"/>
      <c r="V34" s="304"/>
      <c r="W34" s="304"/>
      <c r="X34" s="305"/>
    </row>
    <row r="35" spans="2:27" ht="17.649999999999999" customHeight="1">
      <c r="B35" s="74" t="s">
        <v>39</v>
      </c>
      <c r="C35" s="367"/>
      <c r="D35" s="367"/>
      <c r="E35" s="73">
        <f t="shared" si="4"/>
        <v>1</v>
      </c>
      <c r="F35" s="28"/>
      <c r="G35" s="28"/>
      <c r="H35" s="303"/>
      <c r="I35" s="303"/>
      <c r="J35" s="303"/>
      <c r="K35" s="303"/>
      <c r="L35" s="6"/>
      <c r="M35" s="5"/>
      <c r="N35" s="303"/>
      <c r="O35" s="303"/>
      <c r="P35" s="303"/>
      <c r="Q35" s="303"/>
      <c r="R35" s="303"/>
      <c r="S35" s="304"/>
      <c r="T35" s="304"/>
      <c r="U35" s="304"/>
      <c r="V35" s="304"/>
      <c r="W35" s="304"/>
      <c r="X35" s="305"/>
    </row>
    <row r="36" spans="2:27" ht="17.649999999999999" customHeight="1">
      <c r="B36" s="74" t="s">
        <v>40</v>
      </c>
      <c r="C36" s="365">
        <f>IF(ISERROR($T$23/$T$24),0,$T$23/$T$24)</f>
        <v>0.28382207025178574</v>
      </c>
      <c r="D36" s="365">
        <f t="shared" si="5"/>
        <v>0</v>
      </c>
      <c r="E36" s="73">
        <f t="shared" si="4"/>
        <v>1</v>
      </c>
      <c r="F36" s="28"/>
      <c r="G36" s="28"/>
      <c r="H36" s="303"/>
      <c r="I36" s="303"/>
      <c r="J36" s="303"/>
      <c r="K36" s="303"/>
      <c r="L36" s="6"/>
      <c r="M36" s="5"/>
      <c r="N36" s="303"/>
      <c r="O36" s="303"/>
      <c r="P36" s="303"/>
      <c r="Q36" s="303"/>
      <c r="R36" s="303"/>
      <c r="S36" s="304"/>
      <c r="T36" s="304"/>
      <c r="U36" s="304"/>
      <c r="V36" s="304"/>
      <c r="W36" s="304"/>
      <c r="X36" s="305"/>
    </row>
    <row r="37" spans="2:27" ht="17.649999999999999" customHeight="1">
      <c r="B37" s="74" t="s">
        <v>41</v>
      </c>
      <c r="C37" s="366"/>
      <c r="D37" s="366"/>
      <c r="E37" s="73">
        <f t="shared" si="4"/>
        <v>1</v>
      </c>
      <c r="F37" s="28"/>
      <c r="G37" s="28"/>
      <c r="H37" s="303"/>
      <c r="I37" s="303"/>
      <c r="J37" s="303"/>
      <c r="K37" s="303"/>
      <c r="L37" s="6"/>
      <c r="M37" s="5"/>
      <c r="N37" s="303"/>
      <c r="O37" s="303"/>
      <c r="P37" s="303"/>
      <c r="Q37" s="303"/>
      <c r="R37" s="303"/>
      <c r="S37" s="304"/>
      <c r="T37" s="304"/>
      <c r="U37" s="304"/>
      <c r="V37" s="304"/>
      <c r="W37" s="304"/>
      <c r="X37" s="305"/>
    </row>
    <row r="38" spans="2:27" ht="17.649999999999999" customHeight="1">
      <c r="B38" s="74" t="s">
        <v>42</v>
      </c>
      <c r="C38" s="367"/>
      <c r="D38" s="367"/>
      <c r="E38" s="73">
        <v>0</v>
      </c>
      <c r="F38" s="29"/>
      <c r="G38" s="29"/>
      <c r="H38" s="308"/>
      <c r="I38" s="308"/>
      <c r="J38" s="308"/>
      <c r="K38" s="308"/>
      <c r="L38" s="7"/>
      <c r="M38" s="8"/>
      <c r="N38" s="308"/>
      <c r="O38" s="308"/>
      <c r="P38" s="308"/>
      <c r="Q38" s="308"/>
      <c r="R38" s="308"/>
      <c r="S38" s="306"/>
      <c r="T38" s="306"/>
      <c r="U38" s="306"/>
      <c r="V38" s="306"/>
      <c r="W38" s="306"/>
      <c r="X38" s="307"/>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311" t="s">
        <v>50</v>
      </c>
      <c r="C40" s="312"/>
      <c r="D40" s="312"/>
      <c r="E40" s="312"/>
      <c r="F40" s="312"/>
      <c r="G40" s="312"/>
      <c r="H40" s="312"/>
      <c r="I40" s="312"/>
      <c r="J40" s="312"/>
      <c r="K40" s="312"/>
      <c r="L40" s="312"/>
      <c r="M40" s="312"/>
      <c r="N40" s="312"/>
      <c r="O40" s="312"/>
      <c r="P40" s="312"/>
      <c r="Q40" s="312"/>
      <c r="R40" s="312"/>
      <c r="S40" s="312"/>
      <c r="T40" s="312"/>
      <c r="U40" s="312"/>
      <c r="V40" s="312"/>
      <c r="W40" s="312"/>
      <c r="X40" s="313"/>
    </row>
    <row r="41" spans="2:27" ht="33" customHeight="1">
      <c r="B41" s="309"/>
      <c r="C41" s="309"/>
      <c r="D41" s="309"/>
      <c r="E41" s="309"/>
      <c r="F41" s="309"/>
      <c r="G41" s="309"/>
      <c r="H41" s="309"/>
      <c r="I41" s="309"/>
      <c r="J41" s="309"/>
      <c r="K41" s="309"/>
      <c r="L41" s="309"/>
      <c r="M41" s="309"/>
      <c r="N41" s="309"/>
      <c r="O41" s="309"/>
      <c r="P41" s="309"/>
      <c r="Q41" s="309"/>
      <c r="R41" s="309"/>
      <c r="S41" s="309"/>
      <c r="T41" s="309"/>
      <c r="U41" s="309"/>
      <c r="V41" s="309"/>
      <c r="W41" s="309"/>
      <c r="X41" s="309"/>
      <c r="Y41" s="54"/>
      <c r="Z41" s="55"/>
      <c r="AA41" s="55"/>
    </row>
    <row r="42" spans="2:27" ht="10.5" customHeight="1">
      <c r="B42" s="310"/>
      <c r="C42" s="299"/>
      <c r="D42" s="299"/>
      <c r="E42" s="299"/>
      <c r="F42" s="299"/>
      <c r="G42" s="299"/>
      <c r="H42" s="299"/>
      <c r="I42" s="299"/>
      <c r="J42" s="299"/>
      <c r="K42" s="299"/>
      <c r="L42" s="299"/>
      <c r="M42" s="299"/>
      <c r="N42" s="299"/>
      <c r="O42" s="299"/>
      <c r="P42" s="299"/>
      <c r="Q42" s="299"/>
      <c r="R42" s="299"/>
      <c r="S42" s="299"/>
      <c r="T42" s="299"/>
      <c r="U42" s="299"/>
      <c r="V42" s="299"/>
      <c r="W42" s="299"/>
      <c r="X42" s="302"/>
      <c r="Y42" s="56"/>
      <c r="Z42" s="57"/>
      <c r="AA42" s="58"/>
    </row>
    <row r="43" spans="2:27" ht="18" customHeight="1">
      <c r="B43" s="323" t="s">
        <v>43</v>
      </c>
      <c r="C43" s="324"/>
      <c r="D43" s="324"/>
      <c r="E43" s="324"/>
      <c r="F43" s="324"/>
      <c r="G43" s="324"/>
      <c r="H43" s="324"/>
      <c r="I43" s="324"/>
      <c r="J43" s="324"/>
      <c r="K43" s="324"/>
      <c r="L43" s="324"/>
      <c r="M43" s="324"/>
      <c r="N43" s="324"/>
      <c r="O43" s="324"/>
      <c r="P43" s="324"/>
      <c r="Q43" s="324"/>
      <c r="R43" s="324"/>
      <c r="S43" s="324"/>
      <c r="T43" s="324"/>
      <c r="U43" s="324"/>
      <c r="V43" s="324"/>
      <c r="W43" s="324"/>
      <c r="X43" s="325"/>
      <c r="Y43" s="56"/>
      <c r="Z43" s="57"/>
      <c r="AA43" s="58"/>
    </row>
    <row r="44" spans="2:27" ht="32.25" customHeight="1">
      <c r="B44" s="326"/>
      <c r="C44" s="327"/>
      <c r="D44" s="327"/>
      <c r="E44" s="327"/>
      <c r="F44" s="327"/>
      <c r="G44" s="327"/>
      <c r="H44" s="327"/>
      <c r="I44" s="327"/>
      <c r="J44" s="327"/>
      <c r="K44" s="327"/>
      <c r="L44" s="327"/>
      <c r="M44" s="327"/>
      <c r="N44" s="327"/>
      <c r="O44" s="327"/>
      <c r="P44" s="327"/>
      <c r="Q44" s="327"/>
      <c r="R44" s="327"/>
      <c r="S44" s="327"/>
      <c r="T44" s="327"/>
      <c r="U44" s="327"/>
      <c r="V44" s="327"/>
      <c r="W44" s="327"/>
      <c r="X44" s="328"/>
      <c r="Y44" s="56"/>
      <c r="Z44" s="57"/>
      <c r="AA44" s="58"/>
    </row>
    <row r="45" spans="2:27" ht="8.4499999999999993" customHeight="1">
      <c r="B45" s="30"/>
      <c r="C45" s="27"/>
      <c r="D45" s="27"/>
      <c r="E45" s="27"/>
      <c r="F45" s="27"/>
      <c r="G45" s="299"/>
      <c r="H45" s="299"/>
      <c r="I45" s="299"/>
      <c r="J45" s="299"/>
      <c r="K45" s="299"/>
      <c r="L45" s="299"/>
      <c r="M45" s="27"/>
      <c r="N45" s="27"/>
      <c r="O45" s="27"/>
      <c r="P45" s="27"/>
      <c r="Q45" s="27"/>
      <c r="R45" s="27"/>
      <c r="S45" s="27"/>
      <c r="T45" s="27"/>
      <c r="U45" s="27"/>
      <c r="V45" s="27"/>
      <c r="W45" s="27"/>
      <c r="X45" s="31"/>
      <c r="Y45" s="56"/>
      <c r="Z45" s="57"/>
      <c r="AA45" s="58"/>
    </row>
    <row r="46" spans="2:27" ht="12.75">
      <c r="B46" s="314" t="s">
        <v>44</v>
      </c>
      <c r="C46" s="315"/>
      <c r="D46" s="315"/>
      <c r="E46" s="315"/>
      <c r="F46" s="315"/>
      <c r="G46" s="315"/>
      <c r="H46" s="315"/>
      <c r="I46" s="28"/>
      <c r="J46" s="13" t="s">
        <v>45</v>
      </c>
      <c r="K46" s="28"/>
      <c r="L46" s="316"/>
      <c r="M46" s="317"/>
      <c r="N46" s="28"/>
      <c r="O46" s="5" t="s">
        <v>46</v>
      </c>
      <c r="P46" s="28"/>
      <c r="Q46" s="259"/>
      <c r="R46" s="260"/>
      <c r="S46" s="28"/>
      <c r="T46" s="28"/>
      <c r="U46" s="28"/>
      <c r="V46" s="28"/>
      <c r="W46" s="28"/>
      <c r="X46" s="33"/>
      <c r="Y46" s="56"/>
      <c r="Z46" s="57"/>
      <c r="AA46" s="58"/>
    </row>
    <row r="47" spans="2:27" ht="8.4499999999999993" customHeight="1">
      <c r="B47" s="34"/>
      <c r="C47" s="28"/>
      <c r="D47" s="28"/>
      <c r="E47" s="28"/>
      <c r="F47" s="28"/>
      <c r="G47" s="28"/>
      <c r="H47" s="28"/>
      <c r="I47" s="318"/>
      <c r="J47" s="318"/>
      <c r="K47" s="318"/>
      <c r="L47" s="318"/>
      <c r="M47" s="318"/>
      <c r="N47" s="318"/>
      <c r="O47" s="318"/>
      <c r="P47" s="318"/>
      <c r="Q47" s="318"/>
      <c r="R47" s="318"/>
      <c r="S47" s="318"/>
      <c r="T47" s="318"/>
      <c r="U47" s="318"/>
      <c r="V47" s="318"/>
      <c r="W47" s="318"/>
      <c r="X47" s="319"/>
      <c r="Y47" s="56"/>
      <c r="Z47" s="57"/>
      <c r="AA47" s="58"/>
    </row>
    <row r="48" spans="2:27" ht="35.25" customHeight="1">
      <c r="B48" s="320" t="s">
        <v>57</v>
      </c>
      <c r="C48" s="321"/>
      <c r="D48" s="321"/>
      <c r="E48" s="321"/>
      <c r="F48" s="321"/>
      <c r="G48" s="321"/>
      <c r="H48" s="321"/>
      <c r="I48" s="321"/>
      <c r="J48" s="321"/>
      <c r="K48" s="321"/>
      <c r="L48" s="321"/>
      <c r="M48" s="321"/>
      <c r="N48" s="321"/>
      <c r="O48" s="321"/>
      <c r="P48" s="321"/>
      <c r="Q48" s="321"/>
      <c r="R48" s="321"/>
      <c r="S48" s="321"/>
      <c r="T48" s="321"/>
      <c r="U48" s="321"/>
      <c r="V48" s="321"/>
      <c r="W48" s="321"/>
      <c r="X48" s="322"/>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303"/>
      <c r="H50" s="303"/>
      <c r="I50" s="303"/>
      <c r="J50" s="303"/>
      <c r="K50" s="303"/>
      <c r="L50" s="303"/>
      <c r="M50" s="303"/>
      <c r="N50" s="303"/>
      <c r="O50" s="303"/>
      <c r="P50" s="303"/>
      <c r="Q50" s="303"/>
      <c r="R50" s="303"/>
      <c r="S50" s="303"/>
      <c r="T50" s="303"/>
      <c r="U50" s="303"/>
      <c r="V50" s="303"/>
      <c r="W50" s="303"/>
      <c r="X50" s="303"/>
      <c r="Y50" s="56"/>
      <c r="Z50" s="57"/>
      <c r="AA50" s="58"/>
    </row>
  </sheetData>
  <sheetProtection selectLockedCells="1" selectUnlockedCells="1"/>
  <mergeCells count="221">
    <mergeCell ref="AR7:AR10"/>
    <mergeCell ref="AR11:AR14"/>
    <mergeCell ref="AR15:AR18"/>
    <mergeCell ref="AR19:AR22"/>
    <mergeCell ref="B46:H46"/>
    <mergeCell ref="L46:M46"/>
    <mergeCell ref="Q46:R46"/>
    <mergeCell ref="I47:X47"/>
    <mergeCell ref="B48:X48"/>
    <mergeCell ref="H36:I36"/>
    <mergeCell ref="J36:K36"/>
    <mergeCell ref="N36:O36"/>
    <mergeCell ref="P36:R36"/>
    <mergeCell ref="H37:I37"/>
    <mergeCell ref="J37:K37"/>
    <mergeCell ref="N37:O37"/>
    <mergeCell ref="P37:R37"/>
    <mergeCell ref="H34:I34"/>
    <mergeCell ref="J34:K34"/>
    <mergeCell ref="N34:O34"/>
    <mergeCell ref="P34:R34"/>
    <mergeCell ref="H35:I35"/>
    <mergeCell ref="J35:K35"/>
    <mergeCell ref="N35:O35"/>
    <mergeCell ref="H32:I32"/>
    <mergeCell ref="J32:K32"/>
    <mergeCell ref="N32:O32"/>
    <mergeCell ref="P32:R32"/>
    <mergeCell ref="H33:I33"/>
    <mergeCell ref="J33:K33"/>
    <mergeCell ref="N33:O33"/>
    <mergeCell ref="P33:R33"/>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C36:C38"/>
    <mergeCell ref="D36:D38"/>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P35:R35"/>
    <mergeCell ref="D23:F23"/>
    <mergeCell ref="G23:M23"/>
    <mergeCell ref="N23:S23"/>
    <mergeCell ref="T23:X23"/>
    <mergeCell ref="D24:F24"/>
    <mergeCell ref="G24:M24"/>
    <mergeCell ref="N24:S24"/>
    <mergeCell ref="T24:X24"/>
    <mergeCell ref="B25:X25"/>
    <mergeCell ref="AI22:AK22"/>
    <mergeCell ref="AL22:AO22"/>
    <mergeCell ref="AP22:AQ22"/>
    <mergeCell ref="B21:X21"/>
    <mergeCell ref="AD21:AH21"/>
    <mergeCell ref="AI21:AK21"/>
    <mergeCell ref="AL21:AO21"/>
    <mergeCell ref="AP21:AQ21"/>
    <mergeCell ref="B22:C22"/>
    <mergeCell ref="G22:I22"/>
    <mergeCell ref="K22:M22"/>
    <mergeCell ref="O22:P22"/>
    <mergeCell ref="Q22:S22"/>
    <mergeCell ref="AL16:AO16"/>
    <mergeCell ref="AP19:AQ19"/>
    <mergeCell ref="B20:L20"/>
    <mergeCell ref="M20:X20"/>
    <mergeCell ref="AD20:AH20"/>
    <mergeCell ref="AI20:AK20"/>
    <mergeCell ref="AL20:AO20"/>
    <mergeCell ref="AP20:AQ20"/>
    <mergeCell ref="AD18:AH18"/>
    <mergeCell ref="AI18:AK18"/>
    <mergeCell ref="AL18:AO18"/>
    <mergeCell ref="AP18:AQ18"/>
    <mergeCell ref="B19:L19"/>
    <mergeCell ref="M19:X19"/>
    <mergeCell ref="AB19:AC22"/>
    <mergeCell ref="AD19:AH19"/>
    <mergeCell ref="AI19:AK19"/>
    <mergeCell ref="AL19:AO19"/>
    <mergeCell ref="C18:D18"/>
    <mergeCell ref="E18:F18"/>
    <mergeCell ref="G18:L18"/>
    <mergeCell ref="M18:Q18"/>
    <mergeCell ref="R18:U18"/>
    <mergeCell ref="V18:X18"/>
    <mergeCell ref="AI14:AK14"/>
    <mergeCell ref="AL14:AO14"/>
    <mergeCell ref="AP14:AQ14"/>
    <mergeCell ref="B15:X15"/>
    <mergeCell ref="AB15:AC18"/>
    <mergeCell ref="AD15:AH15"/>
    <mergeCell ref="AI15:AK15"/>
    <mergeCell ref="AL15:AO15"/>
    <mergeCell ref="AP15:AQ15"/>
    <mergeCell ref="B16:B17"/>
    <mergeCell ref="C16:D17"/>
    <mergeCell ref="AP16:AQ16"/>
    <mergeCell ref="M17:Q17"/>
    <mergeCell ref="R17:U17"/>
    <mergeCell ref="V17:X17"/>
    <mergeCell ref="AD17:AH17"/>
    <mergeCell ref="AI17:AK17"/>
    <mergeCell ref="AL17:AO17"/>
    <mergeCell ref="AP17:AQ17"/>
    <mergeCell ref="E16:F17"/>
    <mergeCell ref="G16:L17"/>
    <mergeCell ref="M16:X16"/>
    <mergeCell ref="AD16:AH16"/>
    <mergeCell ref="AI16:AK16"/>
    <mergeCell ref="AI11:AK11"/>
    <mergeCell ref="AL11:AO11"/>
    <mergeCell ref="AP11:AQ11"/>
    <mergeCell ref="B12:F13"/>
    <mergeCell ref="G12:J13"/>
    <mergeCell ref="K12:N13"/>
    <mergeCell ref="O12:X12"/>
    <mergeCell ref="AD12:AH12"/>
    <mergeCell ref="AI12:AK12"/>
    <mergeCell ref="AL12:AO12"/>
    <mergeCell ref="AP12:AQ12"/>
    <mergeCell ref="O13:R13"/>
    <mergeCell ref="S13:U13"/>
    <mergeCell ref="V13:X13"/>
    <mergeCell ref="AD13:AH13"/>
    <mergeCell ref="AI13:AK13"/>
    <mergeCell ref="AL13:AO13"/>
    <mergeCell ref="AP13:AQ13"/>
    <mergeCell ref="AP7:AQ7"/>
    <mergeCell ref="AD8:AH8"/>
    <mergeCell ref="AI8:AK8"/>
    <mergeCell ref="AL8:AO8"/>
    <mergeCell ref="AP8:AQ8"/>
    <mergeCell ref="B9:X9"/>
    <mergeCell ref="AD9:AH9"/>
    <mergeCell ref="AI9:AK9"/>
    <mergeCell ref="AL9:AO9"/>
    <mergeCell ref="AP9:AQ9"/>
    <mergeCell ref="B7:F8"/>
    <mergeCell ref="G7:X8"/>
    <mergeCell ref="AB7:AC10"/>
    <mergeCell ref="AD7:AH7"/>
    <mergeCell ref="AI7:AK7"/>
    <mergeCell ref="AL7:AO7"/>
    <mergeCell ref="B10:X10"/>
    <mergeCell ref="AD10:AH10"/>
    <mergeCell ref="AI10:AK10"/>
    <mergeCell ref="AL10:AO10"/>
    <mergeCell ref="AP10:AQ10"/>
    <mergeCell ref="AI5:AK6"/>
    <mergeCell ref="AL5:AO6"/>
    <mergeCell ref="AP5:AQ6"/>
    <mergeCell ref="B6:X6"/>
    <mergeCell ref="B1:T1"/>
    <mergeCell ref="U1:X4"/>
    <mergeCell ref="B2:T4"/>
    <mergeCell ref="C5:D5"/>
    <mergeCell ref="E5:G5"/>
    <mergeCell ref="H5:J5"/>
    <mergeCell ref="K5:N5"/>
    <mergeCell ref="O5:R5"/>
    <mergeCell ref="S5:V5"/>
    <mergeCell ref="AB3:AR4"/>
    <mergeCell ref="AR5:AR6"/>
    <mergeCell ref="AB1:AR1"/>
    <mergeCell ref="C27:C29"/>
    <mergeCell ref="D27:D29"/>
    <mergeCell ref="C30:C32"/>
    <mergeCell ref="D30:D32"/>
    <mergeCell ref="C33:C35"/>
    <mergeCell ref="D33:D35"/>
    <mergeCell ref="W5:X5"/>
    <mergeCell ref="AB5:AC6"/>
    <mergeCell ref="AD5:AH6"/>
    <mergeCell ref="B11:X11"/>
    <mergeCell ref="AB11:AC14"/>
    <mergeCell ref="AD11:AH11"/>
    <mergeCell ref="B14:F14"/>
    <mergeCell ref="G14:J14"/>
    <mergeCell ref="K14:N14"/>
    <mergeCell ref="O14:R14"/>
    <mergeCell ref="S14:U14"/>
    <mergeCell ref="V14:X14"/>
    <mergeCell ref="AD14:AH14"/>
    <mergeCell ref="T22:U22"/>
    <mergeCell ref="V22:W22"/>
    <mergeCell ref="AD22:AH22"/>
    <mergeCell ref="B24:C24"/>
    <mergeCell ref="B23:C23"/>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Hoja1!$A$3:$A$24</xm:f>
          </x14:formula1>
          <xm:sqref>G7:X8</xm:sqref>
        </x14:dataValidation>
        <x14:dataValidation type="list" allowBlank="1" showInputMessage="1" showErrorMessage="1">
          <x14:formula1>
            <xm:f>Hoja1!$D$3:$D$13</xm:f>
          </x14:formula1>
          <xm:sqref>G14:J14</xm:sqref>
        </x14:dataValidation>
        <x14:dataValidation type="list" allowBlank="1" showInputMessage="1" showErrorMessage="1">
          <x14:formula1>
            <xm:f>'\\172.23.131.133\Sistema Integrado de Gestion de Calidad y Ambiental\4. Indicadores de Gestión\2021\[Servicios públicos.xlsx]Hoja1'!#REF!</xm:f>
          </x14:formula1>
          <xm:sqref>C18:D18</xm:sqref>
        </x14:dataValidation>
      </x14:dataValidations>
    </ext>
  </extLst>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45">
    <tabColor rgb="FFFFFF00"/>
    <pageSetUpPr fitToPage="1"/>
  </sheetPr>
  <dimension ref="B1:AR50"/>
  <sheetViews>
    <sheetView zoomScale="80" zoomScaleNormal="80" zoomScaleSheetLayoutView="100" workbookViewId="0">
      <selection activeCell="H5" sqref="H5:J5"/>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34" width="4.625" style="46"/>
    <col min="35" max="37" width="6.375" style="46" customWidth="1"/>
    <col min="38" max="43" width="4.625" style="46"/>
    <col min="44" max="44" width="8.75" style="23" customWidth="1"/>
    <col min="45" max="16384" width="4.625" style="23"/>
  </cols>
  <sheetData>
    <row r="1" spans="2:44" ht="20.25" customHeight="1">
      <c r="B1" s="344" t="s">
        <v>72</v>
      </c>
      <c r="C1" s="345"/>
      <c r="D1" s="345"/>
      <c r="E1" s="345"/>
      <c r="F1" s="345"/>
      <c r="G1" s="345"/>
      <c r="H1" s="345"/>
      <c r="I1" s="345"/>
      <c r="J1" s="345"/>
      <c r="K1" s="345"/>
      <c r="L1" s="345"/>
      <c r="M1" s="345"/>
      <c r="N1" s="345"/>
      <c r="O1" s="345"/>
      <c r="P1" s="345"/>
      <c r="Q1" s="345"/>
      <c r="R1" s="345"/>
      <c r="S1" s="345"/>
      <c r="T1" s="346"/>
      <c r="U1" s="356"/>
      <c r="V1" s="357"/>
      <c r="W1" s="357"/>
      <c r="X1" s="358"/>
      <c r="AB1" s="383" t="s">
        <v>374</v>
      </c>
      <c r="AC1" s="383"/>
      <c r="AD1" s="383"/>
      <c r="AE1" s="383"/>
      <c r="AF1" s="383"/>
      <c r="AG1" s="383"/>
      <c r="AH1" s="383"/>
      <c r="AI1" s="383"/>
      <c r="AJ1" s="383"/>
      <c r="AK1" s="383"/>
      <c r="AL1" s="383"/>
      <c r="AM1" s="383"/>
      <c r="AN1" s="383"/>
      <c r="AO1" s="383"/>
      <c r="AP1" s="383"/>
      <c r="AQ1" s="383"/>
      <c r="AR1" s="383"/>
    </row>
    <row r="2" spans="2:44" ht="13.5" customHeight="1">
      <c r="B2" s="347" t="s">
        <v>75</v>
      </c>
      <c r="C2" s="348"/>
      <c r="D2" s="348"/>
      <c r="E2" s="348"/>
      <c r="F2" s="348"/>
      <c r="G2" s="348"/>
      <c r="H2" s="348"/>
      <c r="I2" s="348"/>
      <c r="J2" s="348"/>
      <c r="K2" s="348"/>
      <c r="L2" s="348"/>
      <c r="M2" s="348"/>
      <c r="N2" s="348"/>
      <c r="O2" s="348"/>
      <c r="P2" s="348"/>
      <c r="Q2" s="348"/>
      <c r="R2" s="348"/>
      <c r="S2" s="348"/>
      <c r="T2" s="349"/>
      <c r="U2" s="359"/>
      <c r="V2" s="360"/>
      <c r="W2" s="360"/>
      <c r="X2" s="361"/>
    </row>
    <row r="3" spans="2:44" ht="13.5" customHeight="1">
      <c r="B3" s="350"/>
      <c r="C3" s="351"/>
      <c r="D3" s="351"/>
      <c r="E3" s="351"/>
      <c r="F3" s="351"/>
      <c r="G3" s="351"/>
      <c r="H3" s="351"/>
      <c r="I3" s="351"/>
      <c r="J3" s="351"/>
      <c r="K3" s="351"/>
      <c r="L3" s="351"/>
      <c r="M3" s="351"/>
      <c r="N3" s="351"/>
      <c r="O3" s="351"/>
      <c r="P3" s="351"/>
      <c r="Q3" s="351"/>
      <c r="R3" s="351"/>
      <c r="S3" s="351"/>
      <c r="T3" s="352"/>
      <c r="U3" s="359"/>
      <c r="V3" s="360"/>
      <c r="W3" s="360"/>
      <c r="X3" s="361"/>
      <c r="AB3" s="372" t="s">
        <v>194</v>
      </c>
      <c r="AC3" s="372"/>
      <c r="AD3" s="372"/>
      <c r="AE3" s="372"/>
      <c r="AF3" s="372"/>
      <c r="AG3" s="372"/>
      <c r="AH3" s="372"/>
      <c r="AI3" s="372"/>
      <c r="AJ3" s="372"/>
      <c r="AK3" s="372"/>
      <c r="AL3" s="372"/>
      <c r="AM3" s="372"/>
      <c r="AN3" s="372"/>
      <c r="AO3" s="372"/>
      <c r="AP3" s="372"/>
      <c r="AQ3" s="372"/>
      <c r="AR3" s="372"/>
    </row>
    <row r="4" spans="2:44" ht="13.5" customHeight="1">
      <c r="B4" s="353"/>
      <c r="C4" s="354"/>
      <c r="D4" s="354"/>
      <c r="E4" s="354"/>
      <c r="F4" s="354"/>
      <c r="G4" s="354"/>
      <c r="H4" s="354"/>
      <c r="I4" s="354"/>
      <c r="J4" s="354"/>
      <c r="K4" s="354"/>
      <c r="L4" s="354"/>
      <c r="M4" s="354"/>
      <c r="N4" s="354"/>
      <c r="O4" s="354"/>
      <c r="P4" s="354"/>
      <c r="Q4" s="354"/>
      <c r="R4" s="354"/>
      <c r="S4" s="354"/>
      <c r="T4" s="355"/>
      <c r="U4" s="362"/>
      <c r="V4" s="363"/>
      <c r="W4" s="363"/>
      <c r="X4" s="364"/>
      <c r="AB4" s="372"/>
      <c r="AC4" s="372"/>
      <c r="AD4" s="372"/>
      <c r="AE4" s="372"/>
      <c r="AF4" s="372"/>
      <c r="AG4" s="372"/>
      <c r="AH4" s="372"/>
      <c r="AI4" s="372"/>
      <c r="AJ4" s="372"/>
      <c r="AK4" s="372"/>
      <c r="AL4" s="372"/>
      <c r="AM4" s="372"/>
      <c r="AN4" s="372"/>
      <c r="AO4" s="372"/>
      <c r="AP4" s="372"/>
      <c r="AQ4" s="372"/>
      <c r="AR4" s="372"/>
    </row>
    <row r="5" spans="2:44" s="41" customFormat="1" ht="14.25" customHeight="1">
      <c r="B5" s="42" t="s">
        <v>0</v>
      </c>
      <c r="C5" s="336" t="s">
        <v>126</v>
      </c>
      <c r="D5" s="336"/>
      <c r="E5" s="337" t="s">
        <v>1</v>
      </c>
      <c r="F5" s="337"/>
      <c r="G5" s="337"/>
      <c r="H5" s="338" t="s">
        <v>441</v>
      </c>
      <c r="I5" s="338"/>
      <c r="J5" s="338"/>
      <c r="K5" s="337" t="s">
        <v>2</v>
      </c>
      <c r="L5" s="337"/>
      <c r="M5" s="337"/>
      <c r="N5" s="337"/>
      <c r="O5" s="783">
        <v>44764</v>
      </c>
      <c r="P5" s="336"/>
      <c r="Q5" s="336"/>
      <c r="R5" s="336"/>
      <c r="S5" s="339" t="s">
        <v>3</v>
      </c>
      <c r="T5" s="340"/>
      <c r="U5" s="340"/>
      <c r="V5" s="341"/>
      <c r="W5" s="342" t="s">
        <v>120</v>
      </c>
      <c r="X5" s="343"/>
      <c r="Y5" s="47"/>
      <c r="Z5" s="48"/>
      <c r="AA5" s="48"/>
      <c r="AB5" s="380" t="s">
        <v>143</v>
      </c>
      <c r="AC5" s="380"/>
      <c r="AD5" s="380" t="s">
        <v>144</v>
      </c>
      <c r="AE5" s="380"/>
      <c r="AF5" s="380"/>
      <c r="AG5" s="380"/>
      <c r="AH5" s="380"/>
      <c r="AI5" s="671" t="s">
        <v>145</v>
      </c>
      <c r="AJ5" s="671"/>
      <c r="AK5" s="671"/>
      <c r="AL5" s="671" t="s">
        <v>146</v>
      </c>
      <c r="AM5" s="671"/>
      <c r="AN5" s="671"/>
      <c r="AO5" s="671"/>
      <c r="AP5" s="372" t="s">
        <v>149</v>
      </c>
      <c r="AQ5" s="372"/>
      <c r="AR5" s="373" t="s">
        <v>150</v>
      </c>
    </row>
    <row r="6" spans="2:44" ht="9" customHeight="1">
      <c r="B6" s="275"/>
      <c r="C6" s="275"/>
      <c r="D6" s="275"/>
      <c r="E6" s="275"/>
      <c r="F6" s="275"/>
      <c r="G6" s="275"/>
      <c r="H6" s="275"/>
      <c r="I6" s="275"/>
      <c r="J6" s="275"/>
      <c r="K6" s="275"/>
      <c r="L6" s="275"/>
      <c r="M6" s="275"/>
      <c r="N6" s="275"/>
      <c r="O6" s="275"/>
      <c r="P6" s="275"/>
      <c r="Q6" s="275"/>
      <c r="R6" s="275"/>
      <c r="S6" s="275"/>
      <c r="T6" s="275"/>
      <c r="U6" s="275"/>
      <c r="V6" s="275"/>
      <c r="W6" s="275"/>
      <c r="X6" s="275"/>
      <c r="AB6" s="380"/>
      <c r="AC6" s="380"/>
      <c r="AD6" s="380"/>
      <c r="AE6" s="380"/>
      <c r="AF6" s="380"/>
      <c r="AG6" s="380"/>
      <c r="AH6" s="380"/>
      <c r="AI6" s="671"/>
      <c r="AJ6" s="671"/>
      <c r="AK6" s="671"/>
      <c r="AL6" s="671"/>
      <c r="AM6" s="671"/>
      <c r="AN6" s="671"/>
      <c r="AO6" s="671"/>
      <c r="AP6" s="372"/>
      <c r="AQ6" s="372"/>
      <c r="AR6" s="373"/>
    </row>
    <row r="7" spans="2:44" ht="14.25" customHeight="1">
      <c r="B7" s="287" t="s">
        <v>76</v>
      </c>
      <c r="C7" s="288"/>
      <c r="D7" s="288"/>
      <c r="E7" s="288"/>
      <c r="F7" s="289"/>
      <c r="G7" s="293" t="s">
        <v>90</v>
      </c>
      <c r="H7" s="294"/>
      <c r="I7" s="294"/>
      <c r="J7" s="294"/>
      <c r="K7" s="294"/>
      <c r="L7" s="294"/>
      <c r="M7" s="294"/>
      <c r="N7" s="294"/>
      <c r="O7" s="294"/>
      <c r="P7" s="294"/>
      <c r="Q7" s="294"/>
      <c r="R7" s="294"/>
      <c r="S7" s="294"/>
      <c r="T7" s="294"/>
      <c r="U7" s="294"/>
      <c r="V7" s="294"/>
      <c r="W7" s="294"/>
      <c r="X7" s="295"/>
      <c r="AB7" s="375">
        <v>2019</v>
      </c>
      <c r="AC7" s="375"/>
      <c r="AD7" s="376" t="s">
        <v>127</v>
      </c>
      <c r="AE7" s="376"/>
      <c r="AF7" s="376"/>
      <c r="AG7" s="376"/>
      <c r="AH7" s="376"/>
      <c r="AI7" s="596">
        <v>7942245639</v>
      </c>
      <c r="AJ7" s="596"/>
      <c r="AK7" s="596"/>
      <c r="AL7" s="596">
        <v>7436089790</v>
      </c>
      <c r="AM7" s="596"/>
      <c r="AN7" s="596"/>
      <c r="AO7" s="596"/>
      <c r="AP7" s="379">
        <f t="shared" ref="AP7:AP10" si="0">AL7/AI7</f>
        <v>0.93627043634680007</v>
      </c>
      <c r="AQ7" s="379"/>
      <c r="AR7" s="384">
        <f>SUM(AP7:AQ10)/4</f>
        <v>0.99034787804578839</v>
      </c>
    </row>
    <row r="8" spans="2:44" ht="14.25" customHeight="1">
      <c r="B8" s="290"/>
      <c r="C8" s="291"/>
      <c r="D8" s="291"/>
      <c r="E8" s="291"/>
      <c r="F8" s="292"/>
      <c r="G8" s="296"/>
      <c r="H8" s="297"/>
      <c r="I8" s="297"/>
      <c r="J8" s="297"/>
      <c r="K8" s="297"/>
      <c r="L8" s="297"/>
      <c r="M8" s="297"/>
      <c r="N8" s="297"/>
      <c r="O8" s="297"/>
      <c r="P8" s="297"/>
      <c r="Q8" s="297"/>
      <c r="R8" s="297"/>
      <c r="S8" s="297"/>
      <c r="T8" s="297"/>
      <c r="U8" s="297"/>
      <c r="V8" s="297"/>
      <c r="W8" s="297"/>
      <c r="X8" s="298"/>
      <c r="AB8" s="375"/>
      <c r="AC8" s="375"/>
      <c r="AD8" s="376" t="s">
        <v>128</v>
      </c>
      <c r="AE8" s="376"/>
      <c r="AF8" s="376"/>
      <c r="AG8" s="376"/>
      <c r="AH8" s="376"/>
      <c r="AI8" s="596">
        <v>7806629373</v>
      </c>
      <c r="AJ8" s="596"/>
      <c r="AK8" s="596"/>
      <c r="AL8" s="596">
        <v>7875893370</v>
      </c>
      <c r="AM8" s="596"/>
      <c r="AN8" s="596"/>
      <c r="AO8" s="596"/>
      <c r="AP8" s="379">
        <f t="shared" si="0"/>
        <v>1.0088724587386659</v>
      </c>
      <c r="AQ8" s="379"/>
      <c r="AR8" s="384"/>
    </row>
    <row r="9" spans="2:44" ht="19.149999999999999" customHeight="1">
      <c r="B9" s="281" t="s">
        <v>49</v>
      </c>
      <c r="C9" s="282"/>
      <c r="D9" s="282"/>
      <c r="E9" s="282"/>
      <c r="F9" s="282"/>
      <c r="G9" s="282"/>
      <c r="H9" s="282"/>
      <c r="I9" s="282"/>
      <c r="J9" s="282"/>
      <c r="K9" s="282"/>
      <c r="L9" s="282"/>
      <c r="M9" s="282"/>
      <c r="N9" s="282"/>
      <c r="O9" s="282"/>
      <c r="P9" s="282"/>
      <c r="Q9" s="282"/>
      <c r="R9" s="282"/>
      <c r="S9" s="282"/>
      <c r="T9" s="282"/>
      <c r="U9" s="282"/>
      <c r="V9" s="282"/>
      <c r="W9" s="282"/>
      <c r="X9" s="283"/>
      <c r="AB9" s="375"/>
      <c r="AC9" s="375"/>
      <c r="AD9" s="376" t="s">
        <v>129</v>
      </c>
      <c r="AE9" s="376"/>
      <c r="AF9" s="376"/>
      <c r="AG9" s="376"/>
      <c r="AH9" s="376"/>
      <c r="AI9" s="596">
        <v>8096586693</v>
      </c>
      <c r="AJ9" s="596"/>
      <c r="AK9" s="596"/>
      <c r="AL9" s="596">
        <v>7960957780</v>
      </c>
      <c r="AM9" s="596"/>
      <c r="AN9" s="596"/>
      <c r="AO9" s="596"/>
      <c r="AP9" s="379">
        <f t="shared" si="0"/>
        <v>0.98324863079434943</v>
      </c>
      <c r="AQ9" s="379"/>
      <c r="AR9" s="384"/>
    </row>
    <row r="10" spans="2:44" ht="15" customHeight="1">
      <c r="B10" s="268" t="s">
        <v>4</v>
      </c>
      <c r="C10" s="269"/>
      <c r="D10" s="269"/>
      <c r="E10" s="269"/>
      <c r="F10" s="269"/>
      <c r="G10" s="269"/>
      <c r="H10" s="269"/>
      <c r="I10" s="269"/>
      <c r="J10" s="269"/>
      <c r="K10" s="269"/>
      <c r="L10" s="269"/>
      <c r="M10" s="269"/>
      <c r="N10" s="269"/>
      <c r="O10" s="269"/>
      <c r="P10" s="269"/>
      <c r="Q10" s="269"/>
      <c r="R10" s="269"/>
      <c r="S10" s="269"/>
      <c r="T10" s="269"/>
      <c r="U10" s="269"/>
      <c r="V10" s="269"/>
      <c r="W10" s="269"/>
      <c r="X10" s="269"/>
      <c r="AB10" s="375"/>
      <c r="AC10" s="375"/>
      <c r="AD10" s="376" t="s">
        <v>130</v>
      </c>
      <c r="AE10" s="376"/>
      <c r="AF10" s="376"/>
      <c r="AG10" s="376"/>
      <c r="AH10" s="376"/>
      <c r="AI10" s="596">
        <v>7857170049</v>
      </c>
      <c r="AJ10" s="596"/>
      <c r="AK10" s="596"/>
      <c r="AL10" s="596">
        <v>8116456553</v>
      </c>
      <c r="AM10" s="596"/>
      <c r="AN10" s="596"/>
      <c r="AO10" s="596"/>
      <c r="AP10" s="379">
        <f t="shared" si="0"/>
        <v>1.0329999863033383</v>
      </c>
      <c r="AQ10" s="379"/>
      <c r="AR10" s="384"/>
    </row>
    <row r="11" spans="2:44" ht="38.25" customHeight="1">
      <c r="B11" s="280" t="s">
        <v>182</v>
      </c>
      <c r="C11" s="280"/>
      <c r="D11" s="280"/>
      <c r="E11" s="280"/>
      <c r="F11" s="280"/>
      <c r="G11" s="280"/>
      <c r="H11" s="280"/>
      <c r="I11" s="280"/>
      <c r="J11" s="280"/>
      <c r="K11" s="280"/>
      <c r="L11" s="280"/>
      <c r="M11" s="280"/>
      <c r="N11" s="280"/>
      <c r="O11" s="280"/>
      <c r="P11" s="280"/>
      <c r="Q11" s="280"/>
      <c r="R11" s="280"/>
      <c r="S11" s="280"/>
      <c r="T11" s="280"/>
      <c r="U11" s="280"/>
      <c r="V11" s="280"/>
      <c r="W11" s="280"/>
      <c r="X11" s="280"/>
      <c r="AB11" s="374">
        <v>2020</v>
      </c>
      <c r="AC11" s="374"/>
      <c r="AD11" s="377" t="s">
        <v>131</v>
      </c>
      <c r="AE11" s="377"/>
      <c r="AF11" s="377"/>
      <c r="AG11" s="377"/>
      <c r="AH11" s="377"/>
      <c r="AI11" s="596">
        <v>7506875956</v>
      </c>
      <c r="AJ11" s="596"/>
      <c r="AK11" s="596"/>
      <c r="AL11" s="596">
        <v>7500457803</v>
      </c>
      <c r="AM11" s="596"/>
      <c r="AN11" s="596"/>
      <c r="AO11" s="596"/>
      <c r="AP11" s="382">
        <f>AL11/AI11</f>
        <v>0.999145030098057</v>
      </c>
      <c r="AQ11" s="382"/>
      <c r="AR11" s="385">
        <f>SUM(AP11:AQ14)/4</f>
        <v>0.99039421061693678</v>
      </c>
    </row>
    <row r="12" spans="2:44" ht="12.75">
      <c r="B12" s="262" t="s">
        <v>56</v>
      </c>
      <c r="C12" s="263"/>
      <c r="D12" s="263"/>
      <c r="E12" s="263"/>
      <c r="F12" s="264"/>
      <c r="G12" s="262" t="s">
        <v>48</v>
      </c>
      <c r="H12" s="263"/>
      <c r="I12" s="263"/>
      <c r="J12" s="264"/>
      <c r="K12" s="262" t="s">
        <v>5</v>
      </c>
      <c r="L12" s="263"/>
      <c r="M12" s="263"/>
      <c r="N12" s="264"/>
      <c r="O12" s="268" t="s">
        <v>6</v>
      </c>
      <c r="P12" s="269"/>
      <c r="Q12" s="269"/>
      <c r="R12" s="269"/>
      <c r="S12" s="269"/>
      <c r="T12" s="269"/>
      <c r="U12" s="269"/>
      <c r="V12" s="269"/>
      <c r="W12" s="269"/>
      <c r="X12" s="270"/>
      <c r="Y12" s="49"/>
      <c r="Z12" s="50"/>
      <c r="AA12" s="50"/>
      <c r="AB12" s="374"/>
      <c r="AC12" s="374"/>
      <c r="AD12" s="377" t="s">
        <v>132</v>
      </c>
      <c r="AE12" s="377"/>
      <c r="AF12" s="377"/>
      <c r="AG12" s="377"/>
      <c r="AH12" s="377"/>
      <c r="AI12" s="596">
        <v>8916650009</v>
      </c>
      <c r="AJ12" s="596"/>
      <c r="AK12" s="596"/>
      <c r="AL12" s="596">
        <v>8804549857</v>
      </c>
      <c r="AM12" s="596"/>
      <c r="AN12" s="596"/>
      <c r="AO12" s="596"/>
      <c r="AP12" s="382">
        <f t="shared" ref="AP12:AP22" si="1">AL12/AI12</f>
        <v>0.98742799685006677</v>
      </c>
      <c r="AQ12" s="382"/>
      <c r="AR12" s="385"/>
    </row>
    <row r="13" spans="2:44" ht="25.5" customHeight="1">
      <c r="B13" s="265"/>
      <c r="C13" s="266"/>
      <c r="D13" s="266"/>
      <c r="E13" s="266"/>
      <c r="F13" s="267"/>
      <c r="G13" s="265"/>
      <c r="H13" s="266"/>
      <c r="I13" s="266"/>
      <c r="J13" s="267"/>
      <c r="K13" s="265"/>
      <c r="L13" s="266"/>
      <c r="M13" s="266"/>
      <c r="N13" s="267"/>
      <c r="O13" s="268" t="s">
        <v>55</v>
      </c>
      <c r="P13" s="269"/>
      <c r="Q13" s="269"/>
      <c r="R13" s="270"/>
      <c r="S13" s="268" t="s">
        <v>54</v>
      </c>
      <c r="T13" s="269"/>
      <c r="U13" s="270"/>
      <c r="V13" s="268" t="s">
        <v>53</v>
      </c>
      <c r="W13" s="269"/>
      <c r="X13" s="270"/>
      <c r="Y13" s="49"/>
      <c r="Z13" s="50"/>
      <c r="AA13" s="50"/>
      <c r="AB13" s="374"/>
      <c r="AC13" s="374"/>
      <c r="AD13" s="377" t="s">
        <v>133</v>
      </c>
      <c r="AE13" s="377"/>
      <c r="AF13" s="377"/>
      <c r="AG13" s="377"/>
      <c r="AH13" s="377"/>
      <c r="AI13" s="596">
        <v>8505478952</v>
      </c>
      <c r="AJ13" s="596"/>
      <c r="AK13" s="596"/>
      <c r="AL13" s="596">
        <v>8505478952</v>
      </c>
      <c r="AM13" s="596"/>
      <c r="AN13" s="596"/>
      <c r="AO13" s="596"/>
      <c r="AP13" s="382">
        <f t="shared" si="1"/>
        <v>1</v>
      </c>
      <c r="AQ13" s="382"/>
      <c r="AR13" s="385"/>
    </row>
    <row r="14" spans="2:44" ht="29.25" customHeight="1">
      <c r="B14" s="276" t="s">
        <v>302</v>
      </c>
      <c r="C14" s="276"/>
      <c r="D14" s="276"/>
      <c r="E14" s="276"/>
      <c r="F14" s="276"/>
      <c r="G14" s="261" t="s">
        <v>99</v>
      </c>
      <c r="H14" s="261"/>
      <c r="I14" s="261"/>
      <c r="J14" s="261"/>
      <c r="K14" s="261"/>
      <c r="L14" s="261"/>
      <c r="M14" s="261"/>
      <c r="N14" s="261"/>
      <c r="O14" s="277">
        <v>1</v>
      </c>
      <c r="P14" s="278"/>
      <c r="Q14" s="278"/>
      <c r="R14" s="279"/>
      <c r="S14" s="329">
        <v>44561</v>
      </c>
      <c r="T14" s="330"/>
      <c r="U14" s="331"/>
      <c r="V14" s="332">
        <v>2021</v>
      </c>
      <c r="W14" s="332"/>
      <c r="X14" s="332"/>
      <c r="AB14" s="374"/>
      <c r="AC14" s="374"/>
      <c r="AD14" s="377" t="s">
        <v>134</v>
      </c>
      <c r="AE14" s="377"/>
      <c r="AF14" s="377"/>
      <c r="AG14" s="377"/>
      <c r="AH14" s="377"/>
      <c r="AI14" s="596">
        <v>7498546154</v>
      </c>
      <c r="AJ14" s="596"/>
      <c r="AK14" s="596"/>
      <c r="AL14" s="596">
        <v>7311111111</v>
      </c>
      <c r="AM14" s="596"/>
      <c r="AN14" s="596"/>
      <c r="AO14" s="596"/>
      <c r="AP14" s="382">
        <f t="shared" si="1"/>
        <v>0.97500381551962367</v>
      </c>
      <c r="AQ14" s="382"/>
      <c r="AR14" s="385"/>
    </row>
    <row r="15" spans="2:44" ht="18" customHeight="1">
      <c r="B15" s="281" t="s">
        <v>7</v>
      </c>
      <c r="C15" s="282"/>
      <c r="D15" s="282"/>
      <c r="E15" s="282"/>
      <c r="F15" s="282"/>
      <c r="G15" s="282"/>
      <c r="H15" s="282"/>
      <c r="I15" s="282"/>
      <c r="J15" s="282"/>
      <c r="K15" s="282"/>
      <c r="L15" s="282"/>
      <c r="M15" s="282"/>
      <c r="N15" s="282"/>
      <c r="O15" s="282"/>
      <c r="P15" s="282"/>
      <c r="Q15" s="282"/>
      <c r="R15" s="282"/>
      <c r="S15" s="282"/>
      <c r="T15" s="282"/>
      <c r="U15" s="282"/>
      <c r="V15" s="282"/>
      <c r="W15" s="282"/>
      <c r="X15" s="283"/>
      <c r="Z15" s="46" t="s">
        <v>51</v>
      </c>
      <c r="AB15" s="375">
        <v>2021</v>
      </c>
      <c r="AC15" s="375"/>
      <c r="AD15" s="376" t="s">
        <v>135</v>
      </c>
      <c r="AE15" s="376"/>
      <c r="AF15" s="376"/>
      <c r="AG15" s="376"/>
      <c r="AH15" s="376"/>
      <c r="AI15" s="596">
        <v>11629212096.879999</v>
      </c>
      <c r="AJ15" s="596"/>
      <c r="AK15" s="596"/>
      <c r="AL15" s="596">
        <v>8441287871.04</v>
      </c>
      <c r="AM15" s="596"/>
      <c r="AN15" s="596"/>
      <c r="AO15" s="596"/>
      <c r="AP15" s="379">
        <f t="shared" si="1"/>
        <v>0.72586928510012405</v>
      </c>
      <c r="AQ15" s="379"/>
      <c r="AR15" s="384">
        <f t="shared" ref="AR15" si="2">SUM(AP15:AQ18)/4</f>
        <v>1.021909640639759</v>
      </c>
    </row>
    <row r="16" spans="2:44" ht="12.75" customHeight="1">
      <c r="B16" s="271" t="s">
        <v>52</v>
      </c>
      <c r="C16" s="262" t="s">
        <v>8</v>
      </c>
      <c r="D16" s="264"/>
      <c r="E16" s="262" t="s">
        <v>115</v>
      </c>
      <c r="F16" s="264"/>
      <c r="G16" s="262" t="s">
        <v>109</v>
      </c>
      <c r="H16" s="263"/>
      <c r="I16" s="263"/>
      <c r="J16" s="263"/>
      <c r="K16" s="263"/>
      <c r="L16" s="264"/>
      <c r="M16" s="274" t="s">
        <v>116</v>
      </c>
      <c r="N16" s="274"/>
      <c r="O16" s="274"/>
      <c r="P16" s="274"/>
      <c r="Q16" s="274"/>
      <c r="R16" s="274"/>
      <c r="S16" s="274"/>
      <c r="T16" s="274"/>
      <c r="U16" s="274"/>
      <c r="V16" s="274"/>
      <c r="W16" s="274"/>
      <c r="X16" s="274"/>
      <c r="AB16" s="375"/>
      <c r="AC16" s="375"/>
      <c r="AD16" s="376" t="s">
        <v>136</v>
      </c>
      <c r="AE16" s="376"/>
      <c r="AF16" s="376"/>
      <c r="AG16" s="376"/>
      <c r="AH16" s="376"/>
      <c r="AI16" s="596">
        <v>8453626782.6499996</v>
      </c>
      <c r="AJ16" s="596"/>
      <c r="AK16" s="596"/>
      <c r="AL16" s="596">
        <v>11529450484.17</v>
      </c>
      <c r="AM16" s="596"/>
      <c r="AN16" s="596"/>
      <c r="AO16" s="596"/>
      <c r="AP16" s="379">
        <f t="shared" si="1"/>
        <v>1.3638466400992222</v>
      </c>
      <c r="AQ16" s="379"/>
      <c r="AR16" s="384"/>
    </row>
    <row r="17" spans="2:44" ht="12.75" customHeight="1">
      <c r="B17" s="272"/>
      <c r="C17" s="265"/>
      <c r="D17" s="267"/>
      <c r="E17" s="265"/>
      <c r="F17" s="267"/>
      <c r="G17" s="265"/>
      <c r="H17" s="266"/>
      <c r="I17" s="266"/>
      <c r="J17" s="266"/>
      <c r="K17" s="266"/>
      <c r="L17" s="267"/>
      <c r="M17" s="268" t="s">
        <v>121</v>
      </c>
      <c r="N17" s="269"/>
      <c r="O17" s="269"/>
      <c r="P17" s="269"/>
      <c r="Q17" s="270"/>
      <c r="R17" s="268" t="s">
        <v>122</v>
      </c>
      <c r="S17" s="269"/>
      <c r="T17" s="269"/>
      <c r="U17" s="269"/>
      <c r="V17" s="273" t="s">
        <v>117</v>
      </c>
      <c r="W17" s="273"/>
      <c r="X17" s="273"/>
      <c r="AB17" s="375"/>
      <c r="AC17" s="375"/>
      <c r="AD17" s="376" t="s">
        <v>137</v>
      </c>
      <c r="AE17" s="376"/>
      <c r="AF17" s="376"/>
      <c r="AG17" s="376"/>
      <c r="AH17" s="376"/>
      <c r="AI17" s="596">
        <v>8742399776.9799995</v>
      </c>
      <c r="AJ17" s="596"/>
      <c r="AK17" s="596"/>
      <c r="AL17" s="596">
        <v>8567276956.8299999</v>
      </c>
      <c r="AM17" s="596"/>
      <c r="AN17" s="596"/>
      <c r="AO17" s="596"/>
      <c r="AP17" s="379">
        <f t="shared" si="1"/>
        <v>0.97996856416803046</v>
      </c>
      <c r="AQ17" s="379"/>
      <c r="AR17" s="384"/>
    </row>
    <row r="18" spans="2:44" ht="28.5" customHeight="1">
      <c r="B18" s="43" t="s">
        <v>281</v>
      </c>
      <c r="C18" s="259" t="s">
        <v>112</v>
      </c>
      <c r="D18" s="260"/>
      <c r="E18" s="261"/>
      <c r="F18" s="261"/>
      <c r="G18" s="276" t="s">
        <v>300</v>
      </c>
      <c r="H18" s="276"/>
      <c r="I18" s="276"/>
      <c r="J18" s="276"/>
      <c r="K18" s="276"/>
      <c r="L18" s="276"/>
      <c r="M18" s="333" t="s">
        <v>123</v>
      </c>
      <c r="N18" s="333"/>
      <c r="O18" s="333"/>
      <c r="P18" s="333"/>
      <c r="Q18" s="333"/>
      <c r="R18" s="334" t="s">
        <v>124</v>
      </c>
      <c r="S18" s="334"/>
      <c r="T18" s="334"/>
      <c r="U18" s="334"/>
      <c r="V18" s="335" t="s">
        <v>125</v>
      </c>
      <c r="W18" s="335"/>
      <c r="X18" s="335"/>
      <c r="AB18" s="375"/>
      <c r="AC18" s="375"/>
      <c r="AD18" s="376" t="s">
        <v>138</v>
      </c>
      <c r="AE18" s="376"/>
      <c r="AF18" s="376"/>
      <c r="AG18" s="376"/>
      <c r="AH18" s="376"/>
      <c r="AI18" s="596">
        <v>10301664397.02</v>
      </c>
      <c r="AJ18" s="596"/>
      <c r="AK18" s="596"/>
      <c r="AL18" s="596">
        <v>10486621233.6</v>
      </c>
      <c r="AM18" s="596"/>
      <c r="AN18" s="596"/>
      <c r="AO18" s="596"/>
      <c r="AP18" s="379">
        <f t="shared" si="1"/>
        <v>1.0179540731916585</v>
      </c>
      <c r="AQ18" s="379"/>
      <c r="AR18" s="384"/>
    </row>
    <row r="19" spans="2:44" ht="25.15" customHeight="1">
      <c r="B19" s="268" t="s">
        <v>9</v>
      </c>
      <c r="C19" s="269"/>
      <c r="D19" s="269"/>
      <c r="E19" s="269"/>
      <c r="F19" s="269"/>
      <c r="G19" s="269"/>
      <c r="H19" s="269"/>
      <c r="I19" s="269"/>
      <c r="J19" s="269"/>
      <c r="K19" s="269"/>
      <c r="L19" s="270"/>
      <c r="M19" s="268" t="s">
        <v>10</v>
      </c>
      <c r="N19" s="269"/>
      <c r="O19" s="269"/>
      <c r="P19" s="269"/>
      <c r="Q19" s="269"/>
      <c r="R19" s="269"/>
      <c r="S19" s="269"/>
      <c r="T19" s="269"/>
      <c r="U19" s="269"/>
      <c r="V19" s="269"/>
      <c r="W19" s="269"/>
      <c r="X19" s="270"/>
      <c r="AB19" s="374">
        <v>2022</v>
      </c>
      <c r="AC19" s="374"/>
      <c r="AD19" s="377" t="s">
        <v>139</v>
      </c>
      <c r="AE19" s="377"/>
      <c r="AF19" s="377"/>
      <c r="AG19" s="377"/>
      <c r="AH19" s="377"/>
      <c r="AI19" s="600">
        <v>13631142902.049999</v>
      </c>
      <c r="AJ19" s="600"/>
      <c r="AK19" s="600"/>
      <c r="AL19" s="600">
        <v>12783469023.379999</v>
      </c>
      <c r="AM19" s="600"/>
      <c r="AN19" s="600"/>
      <c r="AO19" s="600"/>
      <c r="AP19" s="382">
        <f t="shared" si="1"/>
        <v>0.93781344053384419</v>
      </c>
      <c r="AQ19" s="382"/>
      <c r="AR19" s="385" t="e">
        <f t="shared" ref="AR19" si="3">SUM(AP19:AQ22)/4</f>
        <v>#DIV/0!</v>
      </c>
    </row>
    <row r="20" spans="2:44" ht="45.4" customHeight="1">
      <c r="B20" s="259" t="s">
        <v>301</v>
      </c>
      <c r="C20" s="286"/>
      <c r="D20" s="286"/>
      <c r="E20" s="286"/>
      <c r="F20" s="286"/>
      <c r="G20" s="286"/>
      <c r="H20" s="286"/>
      <c r="I20" s="286"/>
      <c r="J20" s="286"/>
      <c r="K20" s="286"/>
      <c r="L20" s="260"/>
      <c r="M20" s="259"/>
      <c r="N20" s="286"/>
      <c r="O20" s="286"/>
      <c r="P20" s="286"/>
      <c r="Q20" s="286"/>
      <c r="R20" s="286"/>
      <c r="S20" s="286"/>
      <c r="T20" s="286"/>
      <c r="U20" s="286"/>
      <c r="V20" s="286"/>
      <c r="W20" s="286"/>
      <c r="X20" s="260"/>
      <c r="AA20" s="51"/>
      <c r="AB20" s="374"/>
      <c r="AC20" s="374"/>
      <c r="AD20" s="377" t="s">
        <v>140</v>
      </c>
      <c r="AE20" s="377"/>
      <c r="AF20" s="377"/>
      <c r="AG20" s="377"/>
      <c r="AH20" s="377"/>
      <c r="AI20" s="600"/>
      <c r="AJ20" s="600"/>
      <c r="AK20" s="600"/>
      <c r="AL20" s="600"/>
      <c r="AM20" s="600"/>
      <c r="AN20" s="600"/>
      <c r="AO20" s="600"/>
      <c r="AP20" s="382" t="e">
        <f t="shared" si="1"/>
        <v>#DIV/0!</v>
      </c>
      <c r="AQ20" s="382"/>
      <c r="AR20" s="385"/>
    </row>
    <row r="21" spans="2:44" ht="18.95" customHeight="1">
      <c r="B21" s="281" t="s">
        <v>11</v>
      </c>
      <c r="C21" s="282"/>
      <c r="D21" s="282"/>
      <c r="E21" s="282"/>
      <c r="F21" s="282"/>
      <c r="G21" s="282"/>
      <c r="H21" s="282"/>
      <c r="I21" s="282"/>
      <c r="J21" s="282"/>
      <c r="K21" s="282"/>
      <c r="L21" s="282"/>
      <c r="M21" s="282"/>
      <c r="N21" s="282"/>
      <c r="O21" s="282"/>
      <c r="P21" s="282"/>
      <c r="Q21" s="282"/>
      <c r="R21" s="282"/>
      <c r="S21" s="282"/>
      <c r="T21" s="282"/>
      <c r="U21" s="282"/>
      <c r="V21" s="282"/>
      <c r="W21" s="282"/>
      <c r="X21" s="283"/>
      <c r="AB21" s="374"/>
      <c r="AC21" s="374"/>
      <c r="AD21" s="377" t="s">
        <v>141</v>
      </c>
      <c r="AE21" s="377"/>
      <c r="AF21" s="377"/>
      <c r="AG21" s="377"/>
      <c r="AH21" s="377"/>
      <c r="AI21" s="600"/>
      <c r="AJ21" s="600"/>
      <c r="AK21" s="600"/>
      <c r="AL21" s="600"/>
      <c r="AM21" s="600"/>
      <c r="AN21" s="600"/>
      <c r="AO21" s="600"/>
      <c r="AP21" s="382" t="e">
        <f t="shared" si="1"/>
        <v>#DIV/0!</v>
      </c>
      <c r="AQ21" s="382"/>
      <c r="AR21" s="385"/>
    </row>
    <row r="22" spans="2:44" ht="18.95" customHeight="1">
      <c r="B22" s="284" t="s">
        <v>12</v>
      </c>
      <c r="C22" s="284"/>
      <c r="D22" s="72" t="s">
        <v>13</v>
      </c>
      <c r="E22" s="72" t="s">
        <v>14</v>
      </c>
      <c r="F22" s="72" t="s">
        <v>15</v>
      </c>
      <c r="G22" s="285" t="s">
        <v>16</v>
      </c>
      <c r="H22" s="285"/>
      <c r="I22" s="285"/>
      <c r="J22" s="72" t="s">
        <v>17</v>
      </c>
      <c r="K22" s="285" t="s">
        <v>18</v>
      </c>
      <c r="L22" s="285"/>
      <c r="M22" s="285"/>
      <c r="N22" s="72" t="s">
        <v>19</v>
      </c>
      <c r="O22" s="285" t="s">
        <v>20</v>
      </c>
      <c r="P22" s="285"/>
      <c r="Q22" s="285" t="s">
        <v>21</v>
      </c>
      <c r="R22" s="285"/>
      <c r="S22" s="285"/>
      <c r="T22" s="285" t="s">
        <v>22</v>
      </c>
      <c r="U22" s="285"/>
      <c r="V22" s="285" t="s">
        <v>23</v>
      </c>
      <c r="W22" s="285"/>
      <c r="X22" s="72" t="s">
        <v>24</v>
      </c>
      <c r="AB22" s="374"/>
      <c r="AC22" s="374"/>
      <c r="AD22" s="377" t="s">
        <v>142</v>
      </c>
      <c r="AE22" s="377"/>
      <c r="AF22" s="377"/>
      <c r="AG22" s="377"/>
      <c r="AH22" s="377"/>
      <c r="AI22" s="600"/>
      <c r="AJ22" s="600"/>
      <c r="AK22" s="600"/>
      <c r="AL22" s="600"/>
      <c r="AM22" s="600"/>
      <c r="AN22" s="600"/>
      <c r="AO22" s="600"/>
      <c r="AP22" s="382" t="e">
        <f t="shared" si="1"/>
        <v>#DIV/0!</v>
      </c>
      <c r="AQ22" s="382"/>
      <c r="AR22" s="385"/>
    </row>
    <row r="23" spans="2:44" ht="18.95" customHeight="1">
      <c r="B23" s="284" t="s">
        <v>25</v>
      </c>
      <c r="C23" s="284"/>
      <c r="D23" s="601">
        <f>AL15</f>
        <v>8441287871.04</v>
      </c>
      <c r="E23" s="602"/>
      <c r="F23" s="603"/>
      <c r="G23" s="604">
        <f>AL16</f>
        <v>11529450484.17</v>
      </c>
      <c r="H23" s="605"/>
      <c r="I23" s="605"/>
      <c r="J23" s="605"/>
      <c r="K23" s="605"/>
      <c r="L23" s="605"/>
      <c r="M23" s="606"/>
      <c r="N23" s="601">
        <f>AL17</f>
        <v>8567276956.8299999</v>
      </c>
      <c r="O23" s="602"/>
      <c r="P23" s="602"/>
      <c r="Q23" s="602"/>
      <c r="R23" s="602"/>
      <c r="S23" s="603"/>
      <c r="T23" s="604">
        <f>AL18</f>
        <v>10486621233.6</v>
      </c>
      <c r="U23" s="605"/>
      <c r="V23" s="605"/>
      <c r="W23" s="605"/>
      <c r="X23" s="606"/>
      <c r="Z23" s="52"/>
      <c r="AA23" s="52"/>
    </row>
    <row r="24" spans="2:44" ht="18.95" customHeight="1">
      <c r="B24" s="284" t="s">
        <v>26</v>
      </c>
      <c r="C24" s="284"/>
      <c r="D24" s="601">
        <f>AI15</f>
        <v>11629212096.879999</v>
      </c>
      <c r="E24" s="602"/>
      <c r="F24" s="603"/>
      <c r="G24" s="604">
        <f>AI16</f>
        <v>8453626782.6499996</v>
      </c>
      <c r="H24" s="605"/>
      <c r="I24" s="605"/>
      <c r="J24" s="605"/>
      <c r="K24" s="605"/>
      <c r="L24" s="605"/>
      <c r="M24" s="606"/>
      <c r="N24" s="601">
        <f>AI17</f>
        <v>8742399776.9799995</v>
      </c>
      <c r="O24" s="602"/>
      <c r="P24" s="602"/>
      <c r="Q24" s="602"/>
      <c r="R24" s="602"/>
      <c r="S24" s="603"/>
      <c r="T24" s="604">
        <f>AI18</f>
        <v>10301664397.02</v>
      </c>
      <c r="U24" s="605"/>
      <c r="V24" s="605"/>
      <c r="W24" s="605"/>
      <c r="X24" s="606"/>
      <c r="Y24" s="53"/>
    </row>
    <row r="25" spans="2:44" ht="19.7" customHeight="1">
      <c r="B25" s="281" t="s">
        <v>47</v>
      </c>
      <c r="C25" s="282"/>
      <c r="D25" s="282"/>
      <c r="E25" s="282"/>
      <c r="F25" s="282"/>
      <c r="G25" s="282"/>
      <c r="H25" s="282"/>
      <c r="I25" s="282"/>
      <c r="J25" s="282"/>
      <c r="K25" s="282"/>
      <c r="L25" s="282"/>
      <c r="M25" s="282"/>
      <c r="N25" s="282"/>
      <c r="O25" s="282"/>
      <c r="P25" s="282"/>
      <c r="Q25" s="282"/>
      <c r="R25" s="282"/>
      <c r="S25" s="282"/>
      <c r="T25" s="282"/>
      <c r="U25" s="282"/>
      <c r="V25" s="282"/>
      <c r="W25" s="282"/>
      <c r="X25" s="283"/>
    </row>
    <row r="26" spans="2:44" ht="25.5">
      <c r="B26" s="72" t="s">
        <v>27</v>
      </c>
      <c r="C26" s="72" t="s">
        <v>28</v>
      </c>
      <c r="D26" s="72" t="s">
        <v>29</v>
      </c>
      <c r="E26" s="72" t="s">
        <v>30</v>
      </c>
      <c r="F26" s="27"/>
      <c r="G26" s="27"/>
      <c r="H26" s="299"/>
      <c r="I26" s="299"/>
      <c r="J26" s="299"/>
      <c r="K26" s="299"/>
      <c r="L26" s="299"/>
      <c r="M26" s="299"/>
      <c r="N26" s="299"/>
      <c r="O26" s="299"/>
      <c r="P26" s="299"/>
      <c r="Q26" s="299"/>
      <c r="R26" s="299"/>
      <c r="S26" s="301"/>
      <c r="T26" s="301"/>
      <c r="U26" s="301"/>
      <c r="V26" s="301"/>
      <c r="W26" s="301"/>
      <c r="X26" s="302"/>
    </row>
    <row r="27" spans="2:44" ht="17.649999999999999" customHeight="1">
      <c r="B27" s="74" t="s">
        <v>31</v>
      </c>
      <c r="C27" s="365">
        <f>IF(ISERROR($D$23/$D$24),0,$D$23/$D$24)</f>
        <v>0.72586928510012405</v>
      </c>
      <c r="D27" s="365">
        <f>$E$18</f>
        <v>0</v>
      </c>
      <c r="E27" s="73">
        <f>$O$14</f>
        <v>1</v>
      </c>
      <c r="F27" s="28"/>
      <c r="G27" s="28"/>
      <c r="H27" s="300"/>
      <c r="I27" s="300"/>
      <c r="J27" s="303"/>
      <c r="K27" s="303"/>
      <c r="L27" s="5"/>
      <c r="M27" s="5"/>
      <c r="N27" s="300"/>
      <c r="O27" s="300"/>
      <c r="P27" s="300"/>
      <c r="Q27" s="300"/>
      <c r="R27" s="300"/>
      <c r="S27" s="304"/>
      <c r="T27" s="304"/>
      <c r="U27" s="304"/>
      <c r="V27" s="304"/>
      <c r="W27" s="304"/>
      <c r="X27" s="305"/>
    </row>
    <row r="28" spans="2:44" ht="17.649999999999999" customHeight="1">
      <c r="B28" s="74" t="s">
        <v>32</v>
      </c>
      <c r="C28" s="366"/>
      <c r="D28" s="366"/>
      <c r="E28" s="73">
        <f t="shared" ref="E28:E37" si="4">$O$14</f>
        <v>1</v>
      </c>
      <c r="F28" s="28"/>
      <c r="G28" s="28"/>
      <c r="H28" s="303"/>
      <c r="I28" s="303"/>
      <c r="J28" s="303"/>
      <c r="K28" s="303"/>
      <c r="L28" s="6"/>
      <c r="M28" s="5"/>
      <c r="N28" s="303"/>
      <c r="O28" s="303"/>
      <c r="P28" s="303"/>
      <c r="Q28" s="303"/>
      <c r="R28" s="303"/>
      <c r="S28" s="304"/>
      <c r="T28" s="304"/>
      <c r="U28" s="304"/>
      <c r="V28" s="304"/>
      <c r="W28" s="304"/>
      <c r="X28" s="305"/>
    </row>
    <row r="29" spans="2:44" ht="17.649999999999999" customHeight="1">
      <c r="B29" s="74" t="s">
        <v>33</v>
      </c>
      <c r="C29" s="367"/>
      <c r="D29" s="367"/>
      <c r="E29" s="73">
        <f t="shared" si="4"/>
        <v>1</v>
      </c>
      <c r="F29" s="28"/>
      <c r="G29" s="28"/>
      <c r="H29" s="303"/>
      <c r="I29" s="303"/>
      <c r="J29" s="303"/>
      <c r="K29" s="303"/>
      <c r="L29" s="6"/>
      <c r="M29" s="5"/>
      <c r="N29" s="303"/>
      <c r="O29" s="303"/>
      <c r="P29" s="303"/>
      <c r="Q29" s="303"/>
      <c r="R29" s="303"/>
      <c r="S29" s="304"/>
      <c r="T29" s="304"/>
      <c r="U29" s="304"/>
      <c r="V29" s="304"/>
      <c r="W29" s="304"/>
      <c r="X29" s="305"/>
    </row>
    <row r="30" spans="2:44" ht="17.649999999999999" customHeight="1">
      <c r="B30" s="74" t="s">
        <v>34</v>
      </c>
      <c r="C30" s="365">
        <f>IF(ISERROR($G$23/$G$24),0,$G$23/$G$24)</f>
        <v>1.3638466400992222</v>
      </c>
      <c r="D30" s="365">
        <f t="shared" ref="D30:D36" si="5">$E$18</f>
        <v>0</v>
      </c>
      <c r="E30" s="73">
        <f t="shared" si="4"/>
        <v>1</v>
      </c>
      <c r="F30" s="28"/>
      <c r="G30" s="28"/>
      <c r="H30" s="303"/>
      <c r="I30" s="303"/>
      <c r="J30" s="303"/>
      <c r="K30" s="303"/>
      <c r="L30" s="6"/>
      <c r="M30" s="5"/>
      <c r="N30" s="303"/>
      <c r="O30" s="303"/>
      <c r="P30" s="303"/>
      <c r="Q30" s="303"/>
      <c r="R30" s="303"/>
      <c r="S30" s="304"/>
      <c r="T30" s="304"/>
      <c r="U30" s="304"/>
      <c r="V30" s="304"/>
      <c r="W30" s="304"/>
      <c r="X30" s="305"/>
    </row>
    <row r="31" spans="2:44" ht="17.649999999999999" customHeight="1">
      <c r="B31" s="74" t="s">
        <v>35</v>
      </c>
      <c r="C31" s="366"/>
      <c r="D31" s="366"/>
      <c r="E31" s="73">
        <f t="shared" si="4"/>
        <v>1</v>
      </c>
      <c r="F31" s="28"/>
      <c r="G31" s="28"/>
      <c r="H31" s="303"/>
      <c r="I31" s="303"/>
      <c r="J31" s="303"/>
      <c r="K31" s="303"/>
      <c r="L31" s="6"/>
      <c r="M31" s="5"/>
      <c r="N31" s="303"/>
      <c r="O31" s="303"/>
      <c r="P31" s="303"/>
      <c r="Q31" s="303"/>
      <c r="R31" s="303"/>
      <c r="S31" s="304"/>
      <c r="T31" s="304"/>
      <c r="U31" s="304"/>
      <c r="V31" s="304"/>
      <c r="W31" s="304"/>
      <c r="X31" s="305"/>
    </row>
    <row r="32" spans="2:44" ht="17.649999999999999" customHeight="1">
      <c r="B32" s="74" t="s">
        <v>36</v>
      </c>
      <c r="C32" s="367"/>
      <c r="D32" s="367"/>
      <c r="E32" s="73">
        <f t="shared" si="4"/>
        <v>1</v>
      </c>
      <c r="F32" s="28"/>
      <c r="G32" s="28"/>
      <c r="H32" s="303"/>
      <c r="I32" s="303"/>
      <c r="J32" s="303"/>
      <c r="K32" s="303"/>
      <c r="L32" s="6"/>
      <c r="M32" s="5"/>
      <c r="N32" s="303"/>
      <c r="O32" s="303"/>
      <c r="P32" s="303"/>
      <c r="Q32" s="303"/>
      <c r="R32" s="303"/>
      <c r="S32" s="304"/>
      <c r="T32" s="304"/>
      <c r="U32" s="304"/>
      <c r="V32" s="304"/>
      <c r="W32" s="304"/>
      <c r="X32" s="305"/>
    </row>
    <row r="33" spans="2:27" ht="17.649999999999999" customHeight="1">
      <c r="B33" s="74" t="s">
        <v>37</v>
      </c>
      <c r="C33" s="365">
        <f>IF(ISERROR($N$23/$N$24),0,$N$23/$N$24)</f>
        <v>0.97996856416803046</v>
      </c>
      <c r="D33" s="365">
        <f t="shared" si="5"/>
        <v>0</v>
      </c>
      <c r="E33" s="73">
        <f t="shared" si="4"/>
        <v>1</v>
      </c>
      <c r="F33" s="28"/>
      <c r="G33" s="28"/>
      <c r="H33" s="303"/>
      <c r="I33" s="303"/>
      <c r="J33" s="303"/>
      <c r="K33" s="303"/>
      <c r="L33" s="6"/>
      <c r="M33" s="5"/>
      <c r="N33" s="303"/>
      <c r="O33" s="303"/>
      <c r="P33" s="303"/>
      <c r="Q33" s="303"/>
      <c r="R33" s="303"/>
      <c r="S33" s="304"/>
      <c r="T33" s="304"/>
      <c r="U33" s="304"/>
      <c r="V33" s="304"/>
      <c r="W33" s="304"/>
      <c r="X33" s="305"/>
    </row>
    <row r="34" spans="2:27" ht="17.649999999999999" customHeight="1">
      <c r="B34" s="74" t="s">
        <v>38</v>
      </c>
      <c r="C34" s="366"/>
      <c r="D34" s="366"/>
      <c r="E34" s="73">
        <f t="shared" si="4"/>
        <v>1</v>
      </c>
      <c r="F34" s="28"/>
      <c r="G34" s="28"/>
      <c r="H34" s="303"/>
      <c r="I34" s="303"/>
      <c r="J34" s="303"/>
      <c r="K34" s="303"/>
      <c r="L34" s="6"/>
      <c r="M34" s="5"/>
      <c r="N34" s="303"/>
      <c r="O34" s="303"/>
      <c r="P34" s="303"/>
      <c r="Q34" s="303"/>
      <c r="R34" s="303"/>
      <c r="S34" s="304"/>
      <c r="T34" s="304"/>
      <c r="U34" s="304"/>
      <c r="V34" s="304"/>
      <c r="W34" s="304"/>
      <c r="X34" s="305"/>
    </row>
    <row r="35" spans="2:27" ht="17.649999999999999" customHeight="1">
      <c r="B35" s="74" t="s">
        <v>39</v>
      </c>
      <c r="C35" s="367"/>
      <c r="D35" s="367"/>
      <c r="E35" s="73">
        <f t="shared" si="4"/>
        <v>1</v>
      </c>
      <c r="F35" s="28"/>
      <c r="G35" s="28"/>
      <c r="H35" s="303"/>
      <c r="I35" s="303"/>
      <c r="J35" s="303"/>
      <c r="K35" s="303"/>
      <c r="L35" s="6"/>
      <c r="M35" s="5"/>
      <c r="N35" s="303"/>
      <c r="O35" s="303"/>
      <c r="P35" s="303"/>
      <c r="Q35" s="303"/>
      <c r="R35" s="303"/>
      <c r="S35" s="304"/>
      <c r="T35" s="304"/>
      <c r="U35" s="304"/>
      <c r="V35" s="304"/>
      <c r="W35" s="304"/>
      <c r="X35" s="305"/>
    </row>
    <row r="36" spans="2:27" ht="17.649999999999999" customHeight="1">
      <c r="B36" s="74" t="s">
        <v>40</v>
      </c>
      <c r="C36" s="365">
        <f>IF(ISERROR($T$23/$T$24),0,$T$23/$T$24)</f>
        <v>1.0179540731916585</v>
      </c>
      <c r="D36" s="365">
        <f t="shared" si="5"/>
        <v>0</v>
      </c>
      <c r="E36" s="73">
        <f t="shared" si="4"/>
        <v>1</v>
      </c>
      <c r="F36" s="28"/>
      <c r="G36" s="28"/>
      <c r="H36" s="303"/>
      <c r="I36" s="303"/>
      <c r="J36" s="303"/>
      <c r="K36" s="303"/>
      <c r="L36" s="6"/>
      <c r="M36" s="5"/>
      <c r="N36" s="303"/>
      <c r="O36" s="303"/>
      <c r="P36" s="303"/>
      <c r="Q36" s="303"/>
      <c r="R36" s="303"/>
      <c r="S36" s="304"/>
      <c r="T36" s="304"/>
      <c r="U36" s="304"/>
      <c r="V36" s="304"/>
      <c r="W36" s="304"/>
      <c r="X36" s="305"/>
    </row>
    <row r="37" spans="2:27" ht="17.649999999999999" customHeight="1">
      <c r="B37" s="74" t="s">
        <v>41</v>
      </c>
      <c r="C37" s="366"/>
      <c r="D37" s="366"/>
      <c r="E37" s="73">
        <f t="shared" si="4"/>
        <v>1</v>
      </c>
      <c r="F37" s="28"/>
      <c r="G37" s="28"/>
      <c r="H37" s="303"/>
      <c r="I37" s="303"/>
      <c r="J37" s="303"/>
      <c r="K37" s="303"/>
      <c r="L37" s="6"/>
      <c r="M37" s="5"/>
      <c r="N37" s="303"/>
      <c r="O37" s="303"/>
      <c r="P37" s="303"/>
      <c r="Q37" s="303"/>
      <c r="R37" s="303"/>
      <c r="S37" s="304"/>
      <c r="T37" s="304"/>
      <c r="U37" s="304"/>
      <c r="V37" s="304"/>
      <c r="W37" s="304"/>
      <c r="X37" s="305"/>
    </row>
    <row r="38" spans="2:27" ht="17.649999999999999" customHeight="1">
      <c r="B38" s="74" t="s">
        <v>42</v>
      </c>
      <c r="C38" s="367"/>
      <c r="D38" s="367"/>
      <c r="E38" s="73">
        <v>0</v>
      </c>
      <c r="F38" s="29"/>
      <c r="G38" s="29"/>
      <c r="H38" s="308"/>
      <c r="I38" s="308"/>
      <c r="J38" s="308"/>
      <c r="K38" s="308"/>
      <c r="L38" s="7"/>
      <c r="M38" s="8"/>
      <c r="N38" s="308"/>
      <c r="O38" s="308"/>
      <c r="P38" s="308"/>
      <c r="Q38" s="308"/>
      <c r="R38" s="308"/>
      <c r="S38" s="306"/>
      <c r="T38" s="306"/>
      <c r="U38" s="306"/>
      <c r="V38" s="306"/>
      <c r="W38" s="306"/>
      <c r="X38" s="307"/>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311" t="s">
        <v>50</v>
      </c>
      <c r="C40" s="312"/>
      <c r="D40" s="312"/>
      <c r="E40" s="312"/>
      <c r="F40" s="312"/>
      <c r="G40" s="312"/>
      <c r="H40" s="312"/>
      <c r="I40" s="312"/>
      <c r="J40" s="312"/>
      <c r="K40" s="312"/>
      <c r="L40" s="312"/>
      <c r="M40" s="312"/>
      <c r="N40" s="312"/>
      <c r="O40" s="312"/>
      <c r="P40" s="312"/>
      <c r="Q40" s="312"/>
      <c r="R40" s="312"/>
      <c r="S40" s="312"/>
      <c r="T40" s="312"/>
      <c r="U40" s="312"/>
      <c r="V40" s="312"/>
      <c r="W40" s="312"/>
      <c r="X40" s="313"/>
    </row>
    <row r="41" spans="2:27" ht="33" customHeight="1">
      <c r="B41" s="309"/>
      <c r="C41" s="309"/>
      <c r="D41" s="309"/>
      <c r="E41" s="309"/>
      <c r="F41" s="309"/>
      <c r="G41" s="309"/>
      <c r="H41" s="309"/>
      <c r="I41" s="309"/>
      <c r="J41" s="309"/>
      <c r="K41" s="309"/>
      <c r="L41" s="309"/>
      <c r="M41" s="309"/>
      <c r="N41" s="309"/>
      <c r="O41" s="309"/>
      <c r="P41" s="309"/>
      <c r="Q41" s="309"/>
      <c r="R41" s="309"/>
      <c r="S41" s="309"/>
      <c r="T41" s="309"/>
      <c r="U41" s="309"/>
      <c r="V41" s="309"/>
      <c r="W41" s="309"/>
      <c r="X41" s="309"/>
      <c r="Y41" s="54"/>
      <c r="Z41" s="55"/>
      <c r="AA41" s="55"/>
    </row>
    <row r="42" spans="2:27" ht="10.5" customHeight="1">
      <c r="B42" s="310"/>
      <c r="C42" s="299"/>
      <c r="D42" s="299"/>
      <c r="E42" s="299"/>
      <c r="F42" s="299"/>
      <c r="G42" s="299"/>
      <c r="H42" s="299"/>
      <c r="I42" s="299"/>
      <c r="J42" s="299"/>
      <c r="K42" s="299"/>
      <c r="L42" s="299"/>
      <c r="M42" s="299"/>
      <c r="N42" s="299"/>
      <c r="O42" s="299"/>
      <c r="P42" s="299"/>
      <c r="Q42" s="299"/>
      <c r="R42" s="299"/>
      <c r="S42" s="299"/>
      <c r="T42" s="299"/>
      <c r="U42" s="299"/>
      <c r="V42" s="299"/>
      <c r="W42" s="299"/>
      <c r="X42" s="302"/>
      <c r="Y42" s="56"/>
      <c r="Z42" s="57"/>
      <c r="AA42" s="58"/>
    </row>
    <row r="43" spans="2:27" ht="18" customHeight="1">
      <c r="B43" s="323" t="s">
        <v>43</v>
      </c>
      <c r="C43" s="324"/>
      <c r="D43" s="324"/>
      <c r="E43" s="324"/>
      <c r="F43" s="324"/>
      <c r="G43" s="324"/>
      <c r="H43" s="324"/>
      <c r="I43" s="324"/>
      <c r="J43" s="324"/>
      <c r="K43" s="324"/>
      <c r="L43" s="324"/>
      <c r="M43" s="324"/>
      <c r="N43" s="324"/>
      <c r="O43" s="324"/>
      <c r="P43" s="324"/>
      <c r="Q43" s="324"/>
      <c r="R43" s="324"/>
      <c r="S43" s="324"/>
      <c r="T43" s="324"/>
      <c r="U43" s="324"/>
      <c r="V43" s="324"/>
      <c r="W43" s="324"/>
      <c r="X43" s="325"/>
      <c r="Y43" s="56"/>
      <c r="Z43" s="57"/>
      <c r="AA43" s="58"/>
    </row>
    <row r="44" spans="2:27" ht="32.25" customHeight="1">
      <c r="B44" s="326"/>
      <c r="C44" s="327"/>
      <c r="D44" s="327"/>
      <c r="E44" s="327"/>
      <c r="F44" s="327"/>
      <c r="G44" s="327"/>
      <c r="H44" s="327"/>
      <c r="I44" s="327"/>
      <c r="J44" s="327"/>
      <c r="K44" s="327"/>
      <c r="L44" s="327"/>
      <c r="M44" s="327"/>
      <c r="N44" s="327"/>
      <c r="O44" s="327"/>
      <c r="P44" s="327"/>
      <c r="Q44" s="327"/>
      <c r="R44" s="327"/>
      <c r="S44" s="327"/>
      <c r="T44" s="327"/>
      <c r="U44" s="327"/>
      <c r="V44" s="327"/>
      <c r="W44" s="327"/>
      <c r="X44" s="328"/>
      <c r="Y44" s="56"/>
      <c r="Z44" s="57"/>
      <c r="AA44" s="58"/>
    </row>
    <row r="45" spans="2:27" ht="8.4499999999999993" customHeight="1">
      <c r="B45" s="30"/>
      <c r="C45" s="27"/>
      <c r="D45" s="27"/>
      <c r="E45" s="27"/>
      <c r="F45" s="27"/>
      <c r="G45" s="299"/>
      <c r="H45" s="299"/>
      <c r="I45" s="299"/>
      <c r="J45" s="299"/>
      <c r="K45" s="299"/>
      <c r="L45" s="299"/>
      <c r="M45" s="27"/>
      <c r="N45" s="27"/>
      <c r="O45" s="27"/>
      <c r="P45" s="27"/>
      <c r="Q45" s="27"/>
      <c r="R45" s="27"/>
      <c r="S45" s="27"/>
      <c r="T45" s="27"/>
      <c r="U45" s="27"/>
      <c r="V45" s="27"/>
      <c r="W45" s="27"/>
      <c r="X45" s="31"/>
      <c r="Y45" s="56"/>
      <c r="Z45" s="57"/>
      <c r="AA45" s="58"/>
    </row>
    <row r="46" spans="2:27" ht="12.75">
      <c r="B46" s="314" t="s">
        <v>44</v>
      </c>
      <c r="C46" s="315"/>
      <c r="D46" s="315"/>
      <c r="E46" s="315"/>
      <c r="F46" s="315"/>
      <c r="G46" s="315"/>
      <c r="H46" s="315"/>
      <c r="I46" s="28"/>
      <c r="J46" s="13" t="s">
        <v>45</v>
      </c>
      <c r="K46" s="28"/>
      <c r="L46" s="316"/>
      <c r="M46" s="317"/>
      <c r="N46" s="28"/>
      <c r="O46" s="5" t="s">
        <v>46</v>
      </c>
      <c r="P46" s="28"/>
      <c r="Q46" s="259"/>
      <c r="R46" s="260"/>
      <c r="S46" s="28"/>
      <c r="T46" s="28"/>
      <c r="U46" s="28"/>
      <c r="V46" s="28"/>
      <c r="W46" s="28"/>
      <c r="X46" s="33"/>
      <c r="Y46" s="56"/>
      <c r="Z46" s="57"/>
      <c r="AA46" s="58"/>
    </row>
    <row r="47" spans="2:27" ht="8.4499999999999993" customHeight="1">
      <c r="B47" s="34"/>
      <c r="C47" s="28"/>
      <c r="D47" s="28"/>
      <c r="E47" s="28"/>
      <c r="F47" s="28"/>
      <c r="G47" s="28"/>
      <c r="H47" s="28"/>
      <c r="I47" s="318"/>
      <c r="J47" s="318"/>
      <c r="K47" s="318"/>
      <c r="L47" s="318"/>
      <c r="M47" s="318"/>
      <c r="N47" s="318"/>
      <c r="O47" s="318"/>
      <c r="P47" s="318"/>
      <c r="Q47" s="318"/>
      <c r="R47" s="318"/>
      <c r="S47" s="318"/>
      <c r="T47" s="318"/>
      <c r="U47" s="318"/>
      <c r="V47" s="318"/>
      <c r="W47" s="318"/>
      <c r="X47" s="319"/>
      <c r="Y47" s="56"/>
      <c r="Z47" s="57"/>
      <c r="AA47" s="58"/>
    </row>
    <row r="48" spans="2:27" ht="35.25" customHeight="1">
      <c r="B48" s="320" t="s">
        <v>57</v>
      </c>
      <c r="C48" s="321"/>
      <c r="D48" s="321"/>
      <c r="E48" s="321"/>
      <c r="F48" s="321"/>
      <c r="G48" s="321"/>
      <c r="H48" s="321"/>
      <c r="I48" s="321"/>
      <c r="J48" s="321"/>
      <c r="K48" s="321"/>
      <c r="L48" s="321"/>
      <c r="M48" s="321"/>
      <c r="N48" s="321"/>
      <c r="O48" s="321"/>
      <c r="P48" s="321"/>
      <c r="Q48" s="321"/>
      <c r="R48" s="321"/>
      <c r="S48" s="321"/>
      <c r="T48" s="321"/>
      <c r="U48" s="321"/>
      <c r="V48" s="321"/>
      <c r="W48" s="321"/>
      <c r="X48" s="322"/>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303"/>
      <c r="H50" s="303"/>
      <c r="I50" s="303"/>
      <c r="J50" s="303"/>
      <c r="K50" s="303"/>
      <c r="L50" s="303"/>
      <c r="M50" s="303"/>
      <c r="N50" s="303"/>
      <c r="O50" s="303"/>
      <c r="P50" s="303"/>
      <c r="Q50" s="303"/>
      <c r="R50" s="303"/>
      <c r="S50" s="303"/>
      <c r="T50" s="303"/>
      <c r="U50" s="303"/>
      <c r="V50" s="303"/>
      <c r="W50" s="303"/>
      <c r="X50" s="303"/>
      <c r="Y50" s="56"/>
      <c r="Z50" s="57"/>
      <c r="AA50" s="58"/>
    </row>
  </sheetData>
  <sheetProtection selectLockedCells="1" selectUnlockedCells="1"/>
  <mergeCells count="221">
    <mergeCell ref="AR7:AR10"/>
    <mergeCell ref="AR11:AR14"/>
    <mergeCell ref="AR15:AR18"/>
    <mergeCell ref="AR19:AR22"/>
    <mergeCell ref="B46:H46"/>
    <mergeCell ref="L46:M46"/>
    <mergeCell ref="Q46:R46"/>
    <mergeCell ref="I47:X47"/>
    <mergeCell ref="B48:X48"/>
    <mergeCell ref="H36:I36"/>
    <mergeCell ref="J36:K36"/>
    <mergeCell ref="N36:O36"/>
    <mergeCell ref="P36:R36"/>
    <mergeCell ref="H37:I37"/>
    <mergeCell ref="J37:K37"/>
    <mergeCell ref="N37:O37"/>
    <mergeCell ref="P37:R37"/>
    <mergeCell ref="H34:I34"/>
    <mergeCell ref="J34:K34"/>
    <mergeCell ref="N34:O34"/>
    <mergeCell ref="P34:R34"/>
    <mergeCell ref="H35:I35"/>
    <mergeCell ref="J35:K35"/>
    <mergeCell ref="N35:O35"/>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P29:R29"/>
    <mergeCell ref="P35:R35"/>
    <mergeCell ref="H32:I32"/>
    <mergeCell ref="J32:K32"/>
    <mergeCell ref="N32:O32"/>
    <mergeCell ref="P32:R32"/>
    <mergeCell ref="H33:I33"/>
    <mergeCell ref="J33:K33"/>
    <mergeCell ref="N33:O33"/>
    <mergeCell ref="P33:R33"/>
    <mergeCell ref="T24:X24"/>
    <mergeCell ref="B25:X25"/>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AD22:AH22"/>
    <mergeCell ref="AI22:AK22"/>
    <mergeCell ref="AL22:AO22"/>
    <mergeCell ref="AP22:AQ22"/>
    <mergeCell ref="B21:X21"/>
    <mergeCell ref="AD21:AH21"/>
    <mergeCell ref="AI21:AK21"/>
    <mergeCell ref="AL21:AO21"/>
    <mergeCell ref="AP21:AQ21"/>
    <mergeCell ref="B22:C22"/>
    <mergeCell ref="G22:I22"/>
    <mergeCell ref="K22:M22"/>
    <mergeCell ref="O22:P22"/>
    <mergeCell ref="Q22:S22"/>
    <mergeCell ref="AI16:AK16"/>
    <mergeCell ref="AL16:AO16"/>
    <mergeCell ref="AP19:AQ19"/>
    <mergeCell ref="B20:L20"/>
    <mergeCell ref="M20:X20"/>
    <mergeCell ref="AD20:AH20"/>
    <mergeCell ref="AI20:AK20"/>
    <mergeCell ref="AL20:AO20"/>
    <mergeCell ref="AP20:AQ20"/>
    <mergeCell ref="AD18:AH18"/>
    <mergeCell ref="AI18:AK18"/>
    <mergeCell ref="AL18:AO18"/>
    <mergeCell ref="AP18:AQ18"/>
    <mergeCell ref="B19:L19"/>
    <mergeCell ref="M19:X19"/>
    <mergeCell ref="AB19:AC22"/>
    <mergeCell ref="AD19:AH19"/>
    <mergeCell ref="AI19:AK19"/>
    <mergeCell ref="AL19:AO19"/>
    <mergeCell ref="C18:D18"/>
    <mergeCell ref="E18:F18"/>
    <mergeCell ref="G18:L18"/>
    <mergeCell ref="M18:Q18"/>
    <mergeCell ref="R18:U18"/>
    <mergeCell ref="AD14:AH14"/>
    <mergeCell ref="AI14:AK14"/>
    <mergeCell ref="AL14:AO14"/>
    <mergeCell ref="AP14:AQ14"/>
    <mergeCell ref="B15:X15"/>
    <mergeCell ref="AB15:AC18"/>
    <mergeCell ref="AD15:AH15"/>
    <mergeCell ref="AI15:AK15"/>
    <mergeCell ref="AL15:AO15"/>
    <mergeCell ref="AP15:AQ15"/>
    <mergeCell ref="B16:B17"/>
    <mergeCell ref="C16:D17"/>
    <mergeCell ref="AP16:AQ16"/>
    <mergeCell ref="M17:Q17"/>
    <mergeCell ref="R17:U17"/>
    <mergeCell ref="V17:X17"/>
    <mergeCell ref="AD17:AH17"/>
    <mergeCell ref="AI17:AK17"/>
    <mergeCell ref="AL17:AO17"/>
    <mergeCell ref="AP17:AQ17"/>
    <mergeCell ref="E16:F17"/>
    <mergeCell ref="G16:L17"/>
    <mergeCell ref="M16:X16"/>
    <mergeCell ref="AD16:AH16"/>
    <mergeCell ref="AB11:AC14"/>
    <mergeCell ref="AD11:AH11"/>
    <mergeCell ref="AI11:AK11"/>
    <mergeCell ref="AL11:AO11"/>
    <mergeCell ref="AP11:AQ11"/>
    <mergeCell ref="B12:F13"/>
    <mergeCell ref="G12:J13"/>
    <mergeCell ref="K12:N13"/>
    <mergeCell ref="O12:X12"/>
    <mergeCell ref="AD12:AH12"/>
    <mergeCell ref="AI12:AK12"/>
    <mergeCell ref="AL12:AO12"/>
    <mergeCell ref="AP12:AQ12"/>
    <mergeCell ref="O13:R13"/>
    <mergeCell ref="S13:U13"/>
    <mergeCell ref="V13:X13"/>
    <mergeCell ref="AD13:AH13"/>
    <mergeCell ref="AI13:AK13"/>
    <mergeCell ref="AL13:AO13"/>
    <mergeCell ref="AP13:AQ13"/>
    <mergeCell ref="B14:F14"/>
    <mergeCell ref="G14:J14"/>
    <mergeCell ref="K14:N14"/>
    <mergeCell ref="O14:R14"/>
    <mergeCell ref="AP7:AQ7"/>
    <mergeCell ref="AD8:AH8"/>
    <mergeCell ref="AI8:AK8"/>
    <mergeCell ref="AL8:AO8"/>
    <mergeCell ref="AP8:AQ8"/>
    <mergeCell ref="B9:X9"/>
    <mergeCell ref="AD9:AH9"/>
    <mergeCell ref="AI9:AK9"/>
    <mergeCell ref="AL9:AO9"/>
    <mergeCell ref="AP9:AQ9"/>
    <mergeCell ref="B7:F8"/>
    <mergeCell ref="G7:X8"/>
    <mergeCell ref="AB7:AC10"/>
    <mergeCell ref="AD7:AH7"/>
    <mergeCell ref="AI7:AK7"/>
    <mergeCell ref="AL7:AO7"/>
    <mergeCell ref="B10:X10"/>
    <mergeCell ref="AD10:AH10"/>
    <mergeCell ref="AI10:AK10"/>
    <mergeCell ref="AL10:AO10"/>
    <mergeCell ref="AP10:AQ10"/>
    <mergeCell ref="AB5:AC6"/>
    <mergeCell ref="AD5:AH6"/>
    <mergeCell ref="AI5:AK6"/>
    <mergeCell ref="AL5:AO6"/>
    <mergeCell ref="AP5:AQ6"/>
    <mergeCell ref="B6:X6"/>
    <mergeCell ref="B1:T1"/>
    <mergeCell ref="U1:X4"/>
    <mergeCell ref="B2:T4"/>
    <mergeCell ref="C5:D5"/>
    <mergeCell ref="E5:G5"/>
    <mergeCell ref="H5:J5"/>
    <mergeCell ref="K5:N5"/>
    <mergeCell ref="O5:R5"/>
    <mergeCell ref="S5:V5"/>
    <mergeCell ref="AB3:AR4"/>
    <mergeCell ref="AR5:AR6"/>
    <mergeCell ref="AB1:AR1"/>
    <mergeCell ref="C27:C29"/>
    <mergeCell ref="D27:D29"/>
    <mergeCell ref="C30:C32"/>
    <mergeCell ref="D30:D32"/>
    <mergeCell ref="C33:C35"/>
    <mergeCell ref="D33:D35"/>
    <mergeCell ref="C36:C38"/>
    <mergeCell ref="D36:D38"/>
    <mergeCell ref="W5:X5"/>
    <mergeCell ref="B11:X11"/>
    <mergeCell ref="S14:U14"/>
    <mergeCell ref="V14:X14"/>
    <mergeCell ref="V18:X18"/>
    <mergeCell ref="T22:U22"/>
    <mergeCell ref="V22:W22"/>
    <mergeCell ref="B24:C24"/>
    <mergeCell ref="B23:C23"/>
    <mergeCell ref="D23:F23"/>
    <mergeCell ref="G23:M23"/>
    <mergeCell ref="N23:S23"/>
    <mergeCell ref="T23:X23"/>
    <mergeCell ref="D24:F24"/>
    <mergeCell ref="G24:M24"/>
    <mergeCell ref="N24:S24"/>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Hoja1!$A$3:$A$24</xm:f>
          </x14:formula1>
          <xm:sqref>G7:X8</xm:sqref>
        </x14:dataValidation>
        <x14:dataValidation type="list" allowBlank="1" showInputMessage="1" showErrorMessage="1">
          <x14:formula1>
            <xm:f>Hoja1!$F$3:$F$8</xm:f>
          </x14:formula1>
          <xm:sqref>C18:D18</xm:sqref>
        </x14:dataValidation>
        <x14:dataValidation type="list" allowBlank="1" showInputMessage="1" showErrorMessage="1">
          <x14:formula1>
            <xm:f>Hoja1!$D$3:$D$13</xm:f>
          </x14:formula1>
          <xm:sqref>G14:J14</xm:sqref>
        </x14:dataValidation>
      </x14:dataValidations>
    </ext>
  </extLst>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46">
    <tabColor theme="2" tint="-0.499984740745262"/>
    <pageSetUpPr fitToPage="1"/>
  </sheetPr>
  <dimension ref="B1:AV50"/>
  <sheetViews>
    <sheetView zoomScale="90" zoomScaleNormal="90" zoomScaleSheetLayoutView="100" workbookViewId="0">
      <selection activeCell="AI7" sqref="AI7:AK7"/>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34" width="4.625" style="46"/>
    <col min="35" max="37" width="7" style="46" customWidth="1"/>
    <col min="38" max="43" width="4.625" style="46"/>
    <col min="44" max="44" width="8.25" style="23" customWidth="1"/>
    <col min="45" max="47" width="4.625" style="23"/>
    <col min="48" max="48" width="31.25" style="23" customWidth="1"/>
    <col min="49" max="16384" width="4.625" style="23"/>
  </cols>
  <sheetData>
    <row r="1" spans="2:44" ht="20.25" customHeight="1">
      <c r="B1" s="344" t="s">
        <v>72</v>
      </c>
      <c r="C1" s="345"/>
      <c r="D1" s="345"/>
      <c r="E1" s="345"/>
      <c r="F1" s="345"/>
      <c r="G1" s="345"/>
      <c r="H1" s="345"/>
      <c r="I1" s="345"/>
      <c r="J1" s="345"/>
      <c r="K1" s="345"/>
      <c r="L1" s="345"/>
      <c r="M1" s="345"/>
      <c r="N1" s="345"/>
      <c r="O1" s="345"/>
      <c r="P1" s="345"/>
      <c r="Q1" s="345"/>
      <c r="R1" s="345"/>
      <c r="S1" s="345"/>
      <c r="T1" s="346"/>
      <c r="U1" s="356"/>
      <c r="V1" s="357"/>
      <c r="W1" s="357"/>
      <c r="X1" s="358"/>
      <c r="AB1" s="383" t="s">
        <v>374</v>
      </c>
      <c r="AC1" s="383"/>
      <c r="AD1" s="383"/>
      <c r="AE1" s="383"/>
      <c r="AF1" s="383"/>
      <c r="AG1" s="383"/>
      <c r="AH1" s="383"/>
      <c r="AI1" s="383"/>
      <c r="AJ1" s="383"/>
      <c r="AK1" s="383"/>
      <c r="AL1" s="383"/>
      <c r="AM1" s="383"/>
      <c r="AN1" s="383"/>
      <c r="AO1" s="383"/>
      <c r="AP1" s="383"/>
      <c r="AQ1" s="383"/>
      <c r="AR1" s="383"/>
    </row>
    <row r="2" spans="2:44" ht="13.5" customHeight="1">
      <c r="B2" s="347" t="s">
        <v>75</v>
      </c>
      <c r="C2" s="348"/>
      <c r="D2" s="348"/>
      <c r="E2" s="348"/>
      <c r="F2" s="348"/>
      <c r="G2" s="348"/>
      <c r="H2" s="348"/>
      <c r="I2" s="348"/>
      <c r="J2" s="348"/>
      <c r="K2" s="348"/>
      <c r="L2" s="348"/>
      <c r="M2" s="348"/>
      <c r="N2" s="348"/>
      <c r="O2" s="348"/>
      <c r="P2" s="348"/>
      <c r="Q2" s="348"/>
      <c r="R2" s="348"/>
      <c r="S2" s="348"/>
      <c r="T2" s="349"/>
      <c r="U2" s="359"/>
      <c r="V2" s="360"/>
      <c r="W2" s="360"/>
      <c r="X2" s="361"/>
    </row>
    <row r="3" spans="2:44" ht="13.5" customHeight="1">
      <c r="B3" s="350"/>
      <c r="C3" s="351"/>
      <c r="D3" s="351"/>
      <c r="E3" s="351"/>
      <c r="F3" s="351"/>
      <c r="G3" s="351"/>
      <c r="H3" s="351"/>
      <c r="I3" s="351"/>
      <c r="J3" s="351"/>
      <c r="K3" s="351"/>
      <c r="L3" s="351"/>
      <c r="M3" s="351"/>
      <c r="N3" s="351"/>
      <c r="O3" s="351"/>
      <c r="P3" s="351"/>
      <c r="Q3" s="351"/>
      <c r="R3" s="351"/>
      <c r="S3" s="351"/>
      <c r="T3" s="352"/>
      <c r="U3" s="359"/>
      <c r="V3" s="360"/>
      <c r="W3" s="360"/>
      <c r="X3" s="361"/>
      <c r="AB3" s="372" t="s">
        <v>194</v>
      </c>
      <c r="AC3" s="372"/>
      <c r="AD3" s="372"/>
      <c r="AE3" s="372"/>
      <c r="AF3" s="372"/>
      <c r="AG3" s="372"/>
      <c r="AH3" s="372"/>
      <c r="AI3" s="372"/>
      <c r="AJ3" s="372"/>
      <c r="AK3" s="372"/>
      <c r="AL3" s="372"/>
      <c r="AM3" s="372"/>
      <c r="AN3" s="372"/>
      <c r="AO3" s="372"/>
      <c r="AP3" s="372"/>
      <c r="AQ3" s="372"/>
      <c r="AR3" s="372"/>
    </row>
    <row r="4" spans="2:44" ht="13.5" customHeight="1">
      <c r="B4" s="353"/>
      <c r="C4" s="354"/>
      <c r="D4" s="354"/>
      <c r="E4" s="354"/>
      <c r="F4" s="354"/>
      <c r="G4" s="354"/>
      <c r="H4" s="354"/>
      <c r="I4" s="354"/>
      <c r="J4" s="354"/>
      <c r="K4" s="354"/>
      <c r="L4" s="354"/>
      <c r="M4" s="354"/>
      <c r="N4" s="354"/>
      <c r="O4" s="354"/>
      <c r="P4" s="354"/>
      <c r="Q4" s="354"/>
      <c r="R4" s="354"/>
      <c r="S4" s="354"/>
      <c r="T4" s="355"/>
      <c r="U4" s="362"/>
      <c r="V4" s="363"/>
      <c r="W4" s="363"/>
      <c r="X4" s="364"/>
      <c r="AB4" s="372"/>
      <c r="AC4" s="372"/>
      <c r="AD4" s="372"/>
      <c r="AE4" s="372"/>
      <c r="AF4" s="372"/>
      <c r="AG4" s="372"/>
      <c r="AH4" s="372"/>
      <c r="AI4" s="372"/>
      <c r="AJ4" s="372"/>
      <c r="AK4" s="372"/>
      <c r="AL4" s="372"/>
      <c r="AM4" s="372"/>
      <c r="AN4" s="372"/>
      <c r="AO4" s="372"/>
      <c r="AP4" s="372"/>
      <c r="AQ4" s="372"/>
      <c r="AR4" s="372"/>
    </row>
    <row r="5" spans="2:44" s="41" customFormat="1" ht="14.25" customHeight="1">
      <c r="B5" s="62" t="s">
        <v>0</v>
      </c>
      <c r="C5" s="336" t="s">
        <v>126</v>
      </c>
      <c r="D5" s="336"/>
      <c r="E5" s="337" t="s">
        <v>1</v>
      </c>
      <c r="F5" s="337"/>
      <c r="G5" s="337"/>
      <c r="H5" s="338" t="s">
        <v>441</v>
      </c>
      <c r="I5" s="338"/>
      <c r="J5" s="338"/>
      <c r="K5" s="337" t="s">
        <v>2</v>
      </c>
      <c r="L5" s="337"/>
      <c r="M5" s="337"/>
      <c r="N5" s="337"/>
      <c r="O5" s="783">
        <v>44764</v>
      </c>
      <c r="P5" s="336"/>
      <c r="Q5" s="336"/>
      <c r="R5" s="336"/>
      <c r="S5" s="339" t="s">
        <v>3</v>
      </c>
      <c r="T5" s="340"/>
      <c r="U5" s="340"/>
      <c r="V5" s="341"/>
      <c r="W5" s="342" t="s">
        <v>120</v>
      </c>
      <c r="X5" s="343"/>
      <c r="Y5" s="47"/>
      <c r="Z5" s="48"/>
      <c r="AA5" s="48"/>
      <c r="AB5" s="380" t="s">
        <v>143</v>
      </c>
      <c r="AC5" s="380"/>
      <c r="AD5" s="380" t="s">
        <v>144</v>
      </c>
      <c r="AE5" s="380"/>
      <c r="AF5" s="380"/>
      <c r="AG5" s="380"/>
      <c r="AH5" s="380"/>
      <c r="AI5" s="380" t="s">
        <v>145</v>
      </c>
      <c r="AJ5" s="380"/>
      <c r="AK5" s="380"/>
      <c r="AL5" s="380" t="s">
        <v>146</v>
      </c>
      <c r="AM5" s="380"/>
      <c r="AN5" s="380"/>
      <c r="AO5" s="380"/>
      <c r="AP5" s="372" t="s">
        <v>149</v>
      </c>
      <c r="AQ5" s="372"/>
      <c r="AR5" s="373" t="s">
        <v>150</v>
      </c>
    </row>
    <row r="6" spans="2:44" ht="9" customHeight="1">
      <c r="B6" s="275"/>
      <c r="C6" s="275"/>
      <c r="D6" s="275"/>
      <c r="E6" s="275"/>
      <c r="F6" s="275"/>
      <c r="G6" s="275"/>
      <c r="H6" s="275"/>
      <c r="I6" s="275"/>
      <c r="J6" s="275"/>
      <c r="K6" s="275"/>
      <c r="L6" s="275"/>
      <c r="M6" s="275"/>
      <c r="N6" s="275"/>
      <c r="O6" s="275"/>
      <c r="P6" s="275"/>
      <c r="Q6" s="275"/>
      <c r="R6" s="275"/>
      <c r="S6" s="275"/>
      <c r="T6" s="275"/>
      <c r="U6" s="275"/>
      <c r="V6" s="275"/>
      <c r="W6" s="275"/>
      <c r="X6" s="275"/>
      <c r="AB6" s="380"/>
      <c r="AC6" s="380"/>
      <c r="AD6" s="380"/>
      <c r="AE6" s="380"/>
      <c r="AF6" s="380"/>
      <c r="AG6" s="380"/>
      <c r="AH6" s="380"/>
      <c r="AI6" s="380"/>
      <c r="AJ6" s="380"/>
      <c r="AK6" s="380"/>
      <c r="AL6" s="380"/>
      <c r="AM6" s="380"/>
      <c r="AN6" s="380"/>
      <c r="AO6" s="380"/>
      <c r="AP6" s="372"/>
      <c r="AQ6" s="372"/>
      <c r="AR6" s="373"/>
    </row>
    <row r="7" spans="2:44" ht="14.25" customHeight="1">
      <c r="B7" s="287" t="s">
        <v>76</v>
      </c>
      <c r="C7" s="288"/>
      <c r="D7" s="288"/>
      <c r="E7" s="288"/>
      <c r="F7" s="289"/>
      <c r="G7" s="293" t="s">
        <v>96</v>
      </c>
      <c r="H7" s="294"/>
      <c r="I7" s="294"/>
      <c r="J7" s="294"/>
      <c r="K7" s="294"/>
      <c r="L7" s="294"/>
      <c r="M7" s="294"/>
      <c r="N7" s="294"/>
      <c r="O7" s="294"/>
      <c r="P7" s="294"/>
      <c r="Q7" s="294"/>
      <c r="R7" s="294"/>
      <c r="S7" s="294"/>
      <c r="T7" s="294"/>
      <c r="U7" s="294"/>
      <c r="V7" s="294"/>
      <c r="W7" s="294"/>
      <c r="X7" s="295"/>
      <c r="AB7" s="375">
        <v>2019</v>
      </c>
      <c r="AC7" s="375"/>
      <c r="AD7" s="376" t="s">
        <v>127</v>
      </c>
      <c r="AE7" s="376"/>
      <c r="AF7" s="376"/>
      <c r="AG7" s="376"/>
      <c r="AH7" s="376"/>
      <c r="AI7" s="557"/>
      <c r="AJ7" s="557"/>
      <c r="AK7" s="557"/>
      <c r="AL7" s="557"/>
      <c r="AM7" s="557"/>
      <c r="AN7" s="557"/>
      <c r="AO7" s="557"/>
      <c r="AP7" s="379" t="e">
        <f t="shared" ref="AP7:AP10" si="0">AL7/AI7</f>
        <v>#DIV/0!</v>
      </c>
      <c r="AQ7" s="379"/>
      <c r="AR7" s="384" t="e">
        <f>SUM(AP7:AQ10)/4</f>
        <v>#DIV/0!</v>
      </c>
    </row>
    <row r="8" spans="2:44" ht="14.25" customHeight="1">
      <c r="B8" s="290"/>
      <c r="C8" s="291"/>
      <c r="D8" s="291"/>
      <c r="E8" s="291"/>
      <c r="F8" s="292"/>
      <c r="G8" s="296"/>
      <c r="H8" s="297"/>
      <c r="I8" s="297"/>
      <c r="J8" s="297"/>
      <c r="K8" s="297"/>
      <c r="L8" s="297"/>
      <c r="M8" s="297"/>
      <c r="N8" s="297"/>
      <c r="O8" s="297"/>
      <c r="P8" s="297"/>
      <c r="Q8" s="297"/>
      <c r="R8" s="297"/>
      <c r="S8" s="297"/>
      <c r="T8" s="297"/>
      <c r="U8" s="297"/>
      <c r="V8" s="297"/>
      <c r="W8" s="297"/>
      <c r="X8" s="298"/>
      <c r="AB8" s="375"/>
      <c r="AC8" s="375"/>
      <c r="AD8" s="376" t="s">
        <v>128</v>
      </c>
      <c r="AE8" s="376"/>
      <c r="AF8" s="376"/>
      <c r="AG8" s="376"/>
      <c r="AH8" s="376"/>
      <c r="AI8" s="557"/>
      <c r="AJ8" s="557"/>
      <c r="AK8" s="557"/>
      <c r="AL8" s="557"/>
      <c r="AM8" s="557"/>
      <c r="AN8" s="557"/>
      <c r="AO8" s="557"/>
      <c r="AP8" s="379" t="e">
        <f t="shared" si="0"/>
        <v>#DIV/0!</v>
      </c>
      <c r="AQ8" s="379"/>
      <c r="AR8" s="384"/>
    </row>
    <row r="9" spans="2:44" ht="19.149999999999999" customHeight="1">
      <c r="B9" s="281" t="s">
        <v>49</v>
      </c>
      <c r="C9" s="282"/>
      <c r="D9" s="282"/>
      <c r="E9" s="282"/>
      <c r="F9" s="282"/>
      <c r="G9" s="282"/>
      <c r="H9" s="282"/>
      <c r="I9" s="282"/>
      <c r="J9" s="282"/>
      <c r="K9" s="282"/>
      <c r="L9" s="282"/>
      <c r="M9" s="282"/>
      <c r="N9" s="282"/>
      <c r="O9" s="282"/>
      <c r="P9" s="282"/>
      <c r="Q9" s="282"/>
      <c r="R9" s="282"/>
      <c r="S9" s="282"/>
      <c r="T9" s="282"/>
      <c r="U9" s="282"/>
      <c r="V9" s="282"/>
      <c r="W9" s="282"/>
      <c r="X9" s="283"/>
      <c r="AB9" s="375"/>
      <c r="AC9" s="375"/>
      <c r="AD9" s="376" t="s">
        <v>129</v>
      </c>
      <c r="AE9" s="376"/>
      <c r="AF9" s="376"/>
      <c r="AG9" s="376"/>
      <c r="AH9" s="376"/>
      <c r="AI9" s="557"/>
      <c r="AJ9" s="557"/>
      <c r="AK9" s="557"/>
      <c r="AL9" s="557"/>
      <c r="AM9" s="557"/>
      <c r="AN9" s="557"/>
      <c r="AO9" s="557"/>
      <c r="AP9" s="379" t="e">
        <f t="shared" si="0"/>
        <v>#DIV/0!</v>
      </c>
      <c r="AQ9" s="379"/>
      <c r="AR9" s="384"/>
    </row>
    <row r="10" spans="2:44" ht="15" customHeight="1">
      <c r="B10" s="268" t="s">
        <v>4</v>
      </c>
      <c r="C10" s="269"/>
      <c r="D10" s="269"/>
      <c r="E10" s="269"/>
      <c r="F10" s="269"/>
      <c r="G10" s="269"/>
      <c r="H10" s="269"/>
      <c r="I10" s="269"/>
      <c r="J10" s="269"/>
      <c r="K10" s="269"/>
      <c r="L10" s="269"/>
      <c r="M10" s="269"/>
      <c r="N10" s="269"/>
      <c r="O10" s="269"/>
      <c r="P10" s="269"/>
      <c r="Q10" s="269"/>
      <c r="R10" s="269"/>
      <c r="S10" s="269"/>
      <c r="T10" s="269"/>
      <c r="U10" s="269"/>
      <c r="V10" s="269"/>
      <c r="W10" s="269"/>
      <c r="X10" s="269"/>
      <c r="AB10" s="375"/>
      <c r="AC10" s="375"/>
      <c r="AD10" s="376" t="s">
        <v>130</v>
      </c>
      <c r="AE10" s="376"/>
      <c r="AF10" s="376"/>
      <c r="AG10" s="376"/>
      <c r="AH10" s="376"/>
      <c r="AI10" s="557">
        <v>23008503508</v>
      </c>
      <c r="AJ10" s="557"/>
      <c r="AK10" s="557"/>
      <c r="AL10" s="557">
        <v>23008503508</v>
      </c>
      <c r="AM10" s="557"/>
      <c r="AN10" s="557"/>
      <c r="AO10" s="557"/>
      <c r="AP10" s="379">
        <f t="shared" si="0"/>
        <v>1</v>
      </c>
      <c r="AQ10" s="379"/>
      <c r="AR10" s="384"/>
    </row>
    <row r="11" spans="2:44" ht="38.25" customHeight="1">
      <c r="B11" s="280" t="s">
        <v>183</v>
      </c>
      <c r="C11" s="280"/>
      <c r="D11" s="280"/>
      <c r="E11" s="280"/>
      <c r="F11" s="280"/>
      <c r="G11" s="280"/>
      <c r="H11" s="280"/>
      <c r="I11" s="280"/>
      <c r="J11" s="280"/>
      <c r="K11" s="280"/>
      <c r="L11" s="280"/>
      <c r="M11" s="280"/>
      <c r="N11" s="280"/>
      <c r="O11" s="280"/>
      <c r="P11" s="280"/>
      <c r="Q11" s="280"/>
      <c r="R11" s="280"/>
      <c r="S11" s="280"/>
      <c r="T11" s="280"/>
      <c r="U11" s="280"/>
      <c r="V11" s="280"/>
      <c r="W11" s="280"/>
      <c r="X11" s="280"/>
      <c r="AB11" s="374">
        <v>2020</v>
      </c>
      <c r="AC11" s="374"/>
      <c r="AD11" s="377" t="s">
        <v>131</v>
      </c>
      <c r="AE11" s="377"/>
      <c r="AF11" s="377"/>
      <c r="AG11" s="377"/>
      <c r="AH11" s="377"/>
      <c r="AI11" s="561">
        <v>4492939799</v>
      </c>
      <c r="AJ11" s="561"/>
      <c r="AK11" s="561"/>
      <c r="AL11" s="561">
        <v>4492939799</v>
      </c>
      <c r="AM11" s="561"/>
      <c r="AN11" s="561"/>
      <c r="AO11" s="561"/>
      <c r="AP11" s="382">
        <f>AL11/AI11</f>
        <v>1</v>
      </c>
      <c r="AQ11" s="382"/>
      <c r="AR11" s="385">
        <f>SUM(AP11:AQ14)/4</f>
        <v>1</v>
      </c>
    </row>
    <row r="12" spans="2:44" ht="12.75">
      <c r="B12" s="262" t="s">
        <v>56</v>
      </c>
      <c r="C12" s="263"/>
      <c r="D12" s="263"/>
      <c r="E12" s="263"/>
      <c r="F12" s="264"/>
      <c r="G12" s="262" t="s">
        <v>48</v>
      </c>
      <c r="H12" s="263"/>
      <c r="I12" s="263"/>
      <c r="J12" s="264"/>
      <c r="K12" s="262" t="s">
        <v>5</v>
      </c>
      <c r="L12" s="263"/>
      <c r="M12" s="263"/>
      <c r="N12" s="264"/>
      <c r="O12" s="268" t="s">
        <v>6</v>
      </c>
      <c r="P12" s="269"/>
      <c r="Q12" s="269"/>
      <c r="R12" s="269"/>
      <c r="S12" s="269"/>
      <c r="T12" s="269"/>
      <c r="U12" s="269"/>
      <c r="V12" s="269"/>
      <c r="W12" s="269"/>
      <c r="X12" s="270"/>
      <c r="Y12" s="49"/>
      <c r="Z12" s="50"/>
      <c r="AA12" s="50"/>
      <c r="AB12" s="374"/>
      <c r="AC12" s="374"/>
      <c r="AD12" s="377" t="s">
        <v>132</v>
      </c>
      <c r="AE12" s="377"/>
      <c r="AF12" s="377"/>
      <c r="AG12" s="377"/>
      <c r="AH12" s="377"/>
      <c r="AI12" s="561">
        <v>3734568364</v>
      </c>
      <c r="AJ12" s="561"/>
      <c r="AK12" s="561"/>
      <c r="AL12" s="561">
        <v>3734568364</v>
      </c>
      <c r="AM12" s="561"/>
      <c r="AN12" s="561"/>
      <c r="AO12" s="561"/>
      <c r="AP12" s="382">
        <f t="shared" ref="AP12:AP22" si="1">AL12/AI12</f>
        <v>1</v>
      </c>
      <c r="AQ12" s="382"/>
      <c r="AR12" s="385"/>
    </row>
    <row r="13" spans="2:44" ht="25.5" customHeight="1">
      <c r="B13" s="265"/>
      <c r="C13" s="266"/>
      <c r="D13" s="266"/>
      <c r="E13" s="266"/>
      <c r="F13" s="267"/>
      <c r="G13" s="265"/>
      <c r="H13" s="266"/>
      <c r="I13" s="266"/>
      <c r="J13" s="267"/>
      <c r="K13" s="265"/>
      <c r="L13" s="266"/>
      <c r="M13" s="266"/>
      <c r="N13" s="267"/>
      <c r="O13" s="268" t="s">
        <v>55</v>
      </c>
      <c r="P13" s="269"/>
      <c r="Q13" s="269"/>
      <c r="R13" s="270"/>
      <c r="S13" s="268" t="s">
        <v>54</v>
      </c>
      <c r="T13" s="269"/>
      <c r="U13" s="270"/>
      <c r="V13" s="268" t="s">
        <v>53</v>
      </c>
      <c r="W13" s="269"/>
      <c r="X13" s="270"/>
      <c r="Y13" s="49"/>
      <c r="Z13" s="50"/>
      <c r="AA13" s="50"/>
      <c r="AB13" s="374"/>
      <c r="AC13" s="374"/>
      <c r="AD13" s="377" t="s">
        <v>133</v>
      </c>
      <c r="AE13" s="377"/>
      <c r="AF13" s="377"/>
      <c r="AG13" s="377"/>
      <c r="AH13" s="377"/>
      <c r="AI13" s="561">
        <v>1171490460</v>
      </c>
      <c r="AJ13" s="561"/>
      <c r="AK13" s="561"/>
      <c r="AL13" s="561">
        <v>1171490460</v>
      </c>
      <c r="AM13" s="561"/>
      <c r="AN13" s="561"/>
      <c r="AO13" s="561"/>
      <c r="AP13" s="382">
        <f t="shared" si="1"/>
        <v>1</v>
      </c>
      <c r="AQ13" s="382"/>
      <c r="AR13" s="385"/>
    </row>
    <row r="14" spans="2:44" ht="29.25" customHeight="1">
      <c r="B14" s="276" t="s">
        <v>244</v>
      </c>
      <c r="C14" s="276"/>
      <c r="D14" s="276"/>
      <c r="E14" s="276"/>
      <c r="F14" s="276"/>
      <c r="G14" s="261" t="s">
        <v>99</v>
      </c>
      <c r="H14" s="261"/>
      <c r="I14" s="261"/>
      <c r="J14" s="261"/>
      <c r="K14" s="261">
        <v>1</v>
      </c>
      <c r="L14" s="261"/>
      <c r="M14" s="261"/>
      <c r="N14" s="261"/>
      <c r="O14" s="277">
        <v>1</v>
      </c>
      <c r="P14" s="278"/>
      <c r="Q14" s="278"/>
      <c r="R14" s="279"/>
      <c r="S14" s="329">
        <v>44561</v>
      </c>
      <c r="T14" s="330"/>
      <c r="U14" s="331"/>
      <c r="V14" s="332">
        <v>2021</v>
      </c>
      <c r="W14" s="332"/>
      <c r="X14" s="332"/>
      <c r="AB14" s="374"/>
      <c r="AC14" s="374"/>
      <c r="AD14" s="377" t="s">
        <v>134</v>
      </c>
      <c r="AE14" s="377"/>
      <c r="AF14" s="377"/>
      <c r="AG14" s="377"/>
      <c r="AH14" s="377"/>
      <c r="AI14" s="561">
        <v>8221222552</v>
      </c>
      <c r="AJ14" s="561"/>
      <c r="AK14" s="561"/>
      <c r="AL14" s="561">
        <v>8221222552</v>
      </c>
      <c r="AM14" s="561"/>
      <c r="AN14" s="561"/>
      <c r="AO14" s="561"/>
      <c r="AP14" s="382">
        <f t="shared" si="1"/>
        <v>1</v>
      </c>
      <c r="AQ14" s="382"/>
      <c r="AR14" s="385"/>
    </row>
    <row r="15" spans="2:44" ht="18" customHeight="1">
      <c r="B15" s="281" t="s">
        <v>7</v>
      </c>
      <c r="C15" s="282"/>
      <c r="D15" s="282"/>
      <c r="E15" s="282"/>
      <c r="F15" s="282"/>
      <c r="G15" s="282"/>
      <c r="H15" s="282"/>
      <c r="I15" s="282"/>
      <c r="J15" s="282"/>
      <c r="K15" s="282"/>
      <c r="L15" s="282"/>
      <c r="M15" s="282"/>
      <c r="N15" s="282"/>
      <c r="O15" s="282"/>
      <c r="P15" s="282"/>
      <c r="Q15" s="282"/>
      <c r="R15" s="282"/>
      <c r="S15" s="282"/>
      <c r="T15" s="282"/>
      <c r="U15" s="282"/>
      <c r="V15" s="282"/>
      <c r="W15" s="282"/>
      <c r="X15" s="283"/>
      <c r="Z15" s="46" t="s">
        <v>51</v>
      </c>
      <c r="AB15" s="375">
        <v>2021</v>
      </c>
      <c r="AC15" s="375"/>
      <c r="AD15" s="376" t="s">
        <v>135</v>
      </c>
      <c r="AE15" s="376"/>
      <c r="AF15" s="376"/>
      <c r="AG15" s="376"/>
      <c r="AH15" s="376"/>
      <c r="AI15" s="557">
        <v>3147790319</v>
      </c>
      <c r="AJ15" s="557"/>
      <c r="AK15" s="557"/>
      <c r="AL15" s="557">
        <v>3147790319</v>
      </c>
      <c r="AM15" s="557"/>
      <c r="AN15" s="557"/>
      <c r="AO15" s="557"/>
      <c r="AP15" s="379">
        <f t="shared" si="1"/>
        <v>1</v>
      </c>
      <c r="AQ15" s="379"/>
      <c r="AR15" s="384" t="e">
        <f t="shared" ref="AR15" si="2">SUM(AP15:AQ18)/4</f>
        <v>#DIV/0!</v>
      </c>
    </row>
    <row r="16" spans="2:44" ht="12.75" customHeight="1">
      <c r="B16" s="271" t="s">
        <v>52</v>
      </c>
      <c r="C16" s="262" t="s">
        <v>8</v>
      </c>
      <c r="D16" s="264"/>
      <c r="E16" s="262" t="s">
        <v>115</v>
      </c>
      <c r="F16" s="264"/>
      <c r="G16" s="262" t="s">
        <v>109</v>
      </c>
      <c r="H16" s="263"/>
      <c r="I16" s="263"/>
      <c r="J16" s="263"/>
      <c r="K16" s="263"/>
      <c r="L16" s="264"/>
      <c r="M16" s="274" t="s">
        <v>116</v>
      </c>
      <c r="N16" s="274"/>
      <c r="O16" s="274"/>
      <c r="P16" s="274"/>
      <c r="Q16" s="274"/>
      <c r="R16" s="274"/>
      <c r="S16" s="274"/>
      <c r="T16" s="274"/>
      <c r="U16" s="274"/>
      <c r="V16" s="274"/>
      <c r="W16" s="274"/>
      <c r="X16" s="274"/>
      <c r="AB16" s="375"/>
      <c r="AC16" s="375"/>
      <c r="AD16" s="376" t="s">
        <v>136</v>
      </c>
      <c r="AE16" s="376"/>
      <c r="AF16" s="376"/>
      <c r="AG16" s="376"/>
      <c r="AH16" s="376"/>
      <c r="AI16" s="557">
        <v>2527417367.2600002</v>
      </c>
      <c r="AJ16" s="557"/>
      <c r="AK16" s="557"/>
      <c r="AL16" s="557">
        <v>2527417367.2600002</v>
      </c>
      <c r="AM16" s="557"/>
      <c r="AN16" s="557"/>
      <c r="AO16" s="557"/>
      <c r="AP16" s="379">
        <f t="shared" si="1"/>
        <v>1</v>
      </c>
      <c r="AQ16" s="379"/>
      <c r="AR16" s="384"/>
    </row>
    <row r="17" spans="2:48" ht="12.75" customHeight="1">
      <c r="B17" s="272"/>
      <c r="C17" s="265"/>
      <c r="D17" s="267"/>
      <c r="E17" s="265"/>
      <c r="F17" s="267"/>
      <c r="G17" s="265"/>
      <c r="H17" s="266"/>
      <c r="I17" s="266"/>
      <c r="J17" s="266"/>
      <c r="K17" s="266"/>
      <c r="L17" s="267"/>
      <c r="M17" s="268" t="s">
        <v>121</v>
      </c>
      <c r="N17" s="269"/>
      <c r="O17" s="269"/>
      <c r="P17" s="269"/>
      <c r="Q17" s="270"/>
      <c r="R17" s="268" t="s">
        <v>122</v>
      </c>
      <c r="S17" s="269"/>
      <c r="T17" s="269"/>
      <c r="U17" s="269"/>
      <c r="V17" s="273" t="s">
        <v>117</v>
      </c>
      <c r="W17" s="273"/>
      <c r="X17" s="273"/>
      <c r="AB17" s="375"/>
      <c r="AC17" s="375"/>
      <c r="AD17" s="376" t="s">
        <v>137</v>
      </c>
      <c r="AE17" s="376"/>
      <c r="AF17" s="376"/>
      <c r="AG17" s="376"/>
      <c r="AH17" s="376"/>
      <c r="AI17" s="557"/>
      <c r="AJ17" s="557"/>
      <c r="AK17" s="557"/>
      <c r="AL17" s="557"/>
      <c r="AM17" s="557"/>
      <c r="AN17" s="557"/>
      <c r="AO17" s="557"/>
      <c r="AP17" s="379" t="e">
        <f t="shared" si="1"/>
        <v>#DIV/0!</v>
      </c>
      <c r="AQ17" s="379"/>
      <c r="AR17" s="384"/>
    </row>
    <row r="18" spans="2:48" ht="28.5" customHeight="1">
      <c r="B18" s="63" t="s">
        <v>188</v>
      </c>
      <c r="C18" s="259" t="s">
        <v>112</v>
      </c>
      <c r="D18" s="260"/>
      <c r="E18" s="261">
        <v>1</v>
      </c>
      <c r="F18" s="261"/>
      <c r="G18" s="276" t="s">
        <v>245</v>
      </c>
      <c r="H18" s="276"/>
      <c r="I18" s="276"/>
      <c r="J18" s="276"/>
      <c r="K18" s="276"/>
      <c r="L18" s="276"/>
      <c r="M18" s="333" t="s">
        <v>123</v>
      </c>
      <c r="N18" s="333"/>
      <c r="O18" s="333"/>
      <c r="P18" s="333"/>
      <c r="Q18" s="333"/>
      <c r="R18" s="334" t="s">
        <v>124</v>
      </c>
      <c r="S18" s="334"/>
      <c r="T18" s="334"/>
      <c r="U18" s="334"/>
      <c r="V18" s="335" t="s">
        <v>125</v>
      </c>
      <c r="W18" s="335"/>
      <c r="X18" s="335"/>
      <c r="AB18" s="375"/>
      <c r="AC18" s="375"/>
      <c r="AD18" s="376" t="s">
        <v>138</v>
      </c>
      <c r="AE18" s="376"/>
      <c r="AF18" s="376"/>
      <c r="AG18" s="376"/>
      <c r="AH18" s="376"/>
      <c r="AI18" s="557"/>
      <c r="AJ18" s="557"/>
      <c r="AK18" s="557"/>
      <c r="AL18" s="557"/>
      <c r="AM18" s="557"/>
      <c r="AN18" s="557"/>
      <c r="AO18" s="557"/>
      <c r="AP18" s="379" t="e">
        <f t="shared" si="1"/>
        <v>#DIV/0!</v>
      </c>
      <c r="AQ18" s="379"/>
      <c r="AR18" s="384"/>
      <c r="AV18" s="161"/>
    </row>
    <row r="19" spans="2:48" ht="25.15" customHeight="1">
      <c r="B19" s="268" t="s">
        <v>9</v>
      </c>
      <c r="C19" s="269"/>
      <c r="D19" s="269"/>
      <c r="E19" s="269"/>
      <c r="F19" s="269"/>
      <c r="G19" s="269"/>
      <c r="H19" s="269"/>
      <c r="I19" s="269"/>
      <c r="J19" s="269"/>
      <c r="K19" s="269"/>
      <c r="L19" s="270"/>
      <c r="M19" s="268" t="s">
        <v>10</v>
      </c>
      <c r="N19" s="269"/>
      <c r="O19" s="269"/>
      <c r="P19" s="269"/>
      <c r="Q19" s="269"/>
      <c r="R19" s="269"/>
      <c r="S19" s="269"/>
      <c r="T19" s="269"/>
      <c r="U19" s="269"/>
      <c r="V19" s="269"/>
      <c r="W19" s="269"/>
      <c r="X19" s="270"/>
      <c r="AB19" s="374">
        <v>2022</v>
      </c>
      <c r="AC19" s="374"/>
      <c r="AD19" s="377" t="s">
        <v>139</v>
      </c>
      <c r="AE19" s="377"/>
      <c r="AF19" s="377"/>
      <c r="AG19" s="377"/>
      <c r="AH19" s="377"/>
      <c r="AI19" s="561"/>
      <c r="AJ19" s="561"/>
      <c r="AK19" s="561"/>
      <c r="AL19" s="561"/>
      <c r="AM19" s="561"/>
      <c r="AN19" s="561"/>
      <c r="AO19" s="561"/>
      <c r="AP19" s="382" t="e">
        <f t="shared" si="1"/>
        <v>#DIV/0!</v>
      </c>
      <c r="AQ19" s="382"/>
      <c r="AR19" s="385" t="e">
        <f t="shared" ref="AR19" si="3">SUM(AP19:AQ22)/4</f>
        <v>#DIV/0!</v>
      </c>
      <c r="AV19" s="161"/>
    </row>
    <row r="20" spans="2:48" ht="45.4" customHeight="1">
      <c r="B20" s="259" t="s">
        <v>246</v>
      </c>
      <c r="C20" s="286"/>
      <c r="D20" s="286"/>
      <c r="E20" s="286"/>
      <c r="F20" s="286"/>
      <c r="G20" s="286"/>
      <c r="H20" s="286"/>
      <c r="I20" s="286"/>
      <c r="J20" s="286"/>
      <c r="K20" s="286"/>
      <c r="L20" s="260"/>
      <c r="M20" s="259"/>
      <c r="N20" s="286"/>
      <c r="O20" s="286"/>
      <c r="P20" s="286"/>
      <c r="Q20" s="286"/>
      <c r="R20" s="286"/>
      <c r="S20" s="286"/>
      <c r="T20" s="286"/>
      <c r="U20" s="286"/>
      <c r="V20" s="286"/>
      <c r="W20" s="286"/>
      <c r="X20" s="260"/>
      <c r="AA20" s="51"/>
      <c r="AB20" s="374"/>
      <c r="AC20" s="374"/>
      <c r="AD20" s="377" t="s">
        <v>140</v>
      </c>
      <c r="AE20" s="377"/>
      <c r="AF20" s="377"/>
      <c r="AG20" s="377"/>
      <c r="AH20" s="377"/>
      <c r="AI20" s="561"/>
      <c r="AJ20" s="561"/>
      <c r="AK20" s="561"/>
      <c r="AL20" s="561"/>
      <c r="AM20" s="561"/>
      <c r="AN20" s="561"/>
      <c r="AO20" s="561"/>
      <c r="AP20" s="382" t="e">
        <f t="shared" si="1"/>
        <v>#DIV/0!</v>
      </c>
      <c r="AQ20" s="382"/>
      <c r="AR20" s="385"/>
      <c r="AV20" s="160"/>
    </row>
    <row r="21" spans="2:48" ht="18.95" customHeight="1">
      <c r="B21" s="281" t="s">
        <v>11</v>
      </c>
      <c r="C21" s="282"/>
      <c r="D21" s="282"/>
      <c r="E21" s="282"/>
      <c r="F21" s="282"/>
      <c r="G21" s="282"/>
      <c r="H21" s="282"/>
      <c r="I21" s="282"/>
      <c r="J21" s="282"/>
      <c r="K21" s="282"/>
      <c r="L21" s="282"/>
      <c r="M21" s="282"/>
      <c r="N21" s="282"/>
      <c r="O21" s="282"/>
      <c r="P21" s="282"/>
      <c r="Q21" s="282"/>
      <c r="R21" s="282"/>
      <c r="S21" s="282"/>
      <c r="T21" s="282"/>
      <c r="U21" s="282"/>
      <c r="V21" s="282"/>
      <c r="W21" s="282"/>
      <c r="X21" s="283"/>
      <c r="AB21" s="374"/>
      <c r="AC21" s="374"/>
      <c r="AD21" s="377" t="s">
        <v>141</v>
      </c>
      <c r="AE21" s="377"/>
      <c r="AF21" s="377"/>
      <c r="AG21" s="377"/>
      <c r="AH21" s="377"/>
      <c r="AI21" s="561"/>
      <c r="AJ21" s="561"/>
      <c r="AK21" s="561"/>
      <c r="AL21" s="561"/>
      <c r="AM21" s="561"/>
      <c r="AN21" s="561"/>
      <c r="AO21" s="561"/>
      <c r="AP21" s="382" t="e">
        <f t="shared" si="1"/>
        <v>#DIV/0!</v>
      </c>
      <c r="AQ21" s="382"/>
      <c r="AR21" s="385"/>
    </row>
    <row r="22" spans="2:48" ht="18.95" customHeight="1">
      <c r="B22" s="284" t="s">
        <v>12</v>
      </c>
      <c r="C22" s="284"/>
      <c r="D22" s="72" t="s">
        <v>13</v>
      </c>
      <c r="E22" s="72" t="s">
        <v>14</v>
      </c>
      <c r="F22" s="72" t="s">
        <v>15</v>
      </c>
      <c r="G22" s="285" t="s">
        <v>16</v>
      </c>
      <c r="H22" s="285"/>
      <c r="I22" s="285"/>
      <c r="J22" s="72" t="s">
        <v>17</v>
      </c>
      <c r="K22" s="285" t="s">
        <v>18</v>
      </c>
      <c r="L22" s="285"/>
      <c r="M22" s="285"/>
      <c r="N22" s="72" t="s">
        <v>19</v>
      </c>
      <c r="O22" s="285" t="s">
        <v>20</v>
      </c>
      <c r="P22" s="285"/>
      <c r="Q22" s="285" t="s">
        <v>21</v>
      </c>
      <c r="R22" s="285"/>
      <c r="S22" s="285"/>
      <c r="T22" s="285" t="s">
        <v>22</v>
      </c>
      <c r="U22" s="285"/>
      <c r="V22" s="285" t="s">
        <v>23</v>
      </c>
      <c r="W22" s="285"/>
      <c r="X22" s="72" t="s">
        <v>24</v>
      </c>
      <c r="AB22" s="374"/>
      <c r="AC22" s="374"/>
      <c r="AD22" s="377" t="s">
        <v>142</v>
      </c>
      <c r="AE22" s="377"/>
      <c r="AF22" s="377"/>
      <c r="AG22" s="377"/>
      <c r="AH22" s="377"/>
      <c r="AI22" s="561"/>
      <c r="AJ22" s="561"/>
      <c r="AK22" s="561"/>
      <c r="AL22" s="561"/>
      <c r="AM22" s="561"/>
      <c r="AN22" s="561"/>
      <c r="AO22" s="561"/>
      <c r="AP22" s="382" t="e">
        <f t="shared" si="1"/>
        <v>#DIV/0!</v>
      </c>
      <c r="AQ22" s="382"/>
      <c r="AR22" s="385"/>
    </row>
    <row r="23" spans="2:48" ht="18.95" customHeight="1">
      <c r="B23" s="284" t="s">
        <v>25</v>
      </c>
      <c r="C23" s="284"/>
      <c r="D23" s="562">
        <f>AL15</f>
        <v>3147790319</v>
      </c>
      <c r="E23" s="563"/>
      <c r="F23" s="564"/>
      <c r="G23" s="565">
        <f>AL16</f>
        <v>2527417367.2600002</v>
      </c>
      <c r="H23" s="566"/>
      <c r="I23" s="566"/>
      <c r="J23" s="566"/>
      <c r="K23" s="566"/>
      <c r="L23" s="566"/>
      <c r="M23" s="567"/>
      <c r="N23" s="562">
        <f>AL17</f>
        <v>0</v>
      </c>
      <c r="O23" s="563"/>
      <c r="P23" s="563"/>
      <c r="Q23" s="563"/>
      <c r="R23" s="563"/>
      <c r="S23" s="564"/>
      <c r="T23" s="565">
        <f>AL18</f>
        <v>0</v>
      </c>
      <c r="U23" s="566"/>
      <c r="V23" s="566"/>
      <c r="W23" s="566"/>
      <c r="X23" s="567"/>
      <c r="Z23" s="52"/>
      <c r="AA23" s="52"/>
    </row>
    <row r="24" spans="2:48" ht="18.95" customHeight="1">
      <c r="B24" s="284" t="s">
        <v>26</v>
      </c>
      <c r="C24" s="284"/>
      <c r="D24" s="562">
        <f>AI15</f>
        <v>3147790319</v>
      </c>
      <c r="E24" s="563"/>
      <c r="F24" s="564"/>
      <c r="G24" s="565">
        <f>AI16</f>
        <v>2527417367.2600002</v>
      </c>
      <c r="H24" s="566"/>
      <c r="I24" s="566"/>
      <c r="J24" s="566"/>
      <c r="K24" s="566"/>
      <c r="L24" s="566"/>
      <c r="M24" s="567"/>
      <c r="N24" s="562">
        <f>AI17</f>
        <v>0</v>
      </c>
      <c r="O24" s="563"/>
      <c r="P24" s="563"/>
      <c r="Q24" s="563"/>
      <c r="R24" s="563"/>
      <c r="S24" s="564"/>
      <c r="T24" s="565">
        <f>AI18</f>
        <v>0</v>
      </c>
      <c r="U24" s="566"/>
      <c r="V24" s="566"/>
      <c r="W24" s="566"/>
      <c r="X24" s="567"/>
      <c r="Y24" s="53"/>
    </row>
    <row r="25" spans="2:48" ht="19.7" customHeight="1">
      <c r="B25" s="281" t="s">
        <v>47</v>
      </c>
      <c r="C25" s="282"/>
      <c r="D25" s="282"/>
      <c r="E25" s="282"/>
      <c r="F25" s="282"/>
      <c r="G25" s="282"/>
      <c r="H25" s="282"/>
      <c r="I25" s="282"/>
      <c r="J25" s="282"/>
      <c r="K25" s="282"/>
      <c r="L25" s="282"/>
      <c r="M25" s="282"/>
      <c r="N25" s="282"/>
      <c r="O25" s="282"/>
      <c r="P25" s="282"/>
      <c r="Q25" s="282"/>
      <c r="R25" s="282"/>
      <c r="S25" s="282"/>
      <c r="T25" s="282"/>
      <c r="U25" s="282"/>
      <c r="V25" s="282"/>
      <c r="W25" s="282"/>
      <c r="X25" s="283"/>
    </row>
    <row r="26" spans="2:48" ht="25.5">
      <c r="B26" s="72" t="s">
        <v>27</v>
      </c>
      <c r="C26" s="72" t="s">
        <v>28</v>
      </c>
      <c r="D26" s="72" t="s">
        <v>29</v>
      </c>
      <c r="E26" s="72" t="s">
        <v>30</v>
      </c>
      <c r="F26" s="27"/>
      <c r="G26" s="27"/>
      <c r="H26" s="299"/>
      <c r="I26" s="299"/>
      <c r="J26" s="299"/>
      <c r="K26" s="299"/>
      <c r="L26" s="299"/>
      <c r="M26" s="299"/>
      <c r="N26" s="299"/>
      <c r="O26" s="299"/>
      <c r="P26" s="299"/>
      <c r="Q26" s="299"/>
      <c r="R26" s="299"/>
      <c r="S26" s="301"/>
      <c r="T26" s="301"/>
      <c r="U26" s="301"/>
      <c r="V26" s="301"/>
      <c r="W26" s="301"/>
      <c r="X26" s="302"/>
    </row>
    <row r="27" spans="2:48" ht="17.649999999999999" customHeight="1">
      <c r="B27" s="74" t="s">
        <v>31</v>
      </c>
      <c r="C27" s="365">
        <f>IF(ISERROR($D$23/$D$24),0,$D$23/$D$24)</f>
        <v>1</v>
      </c>
      <c r="D27" s="365">
        <f>$E$18</f>
        <v>1</v>
      </c>
      <c r="E27" s="73">
        <f>$O$14</f>
        <v>1</v>
      </c>
      <c r="F27" s="28"/>
      <c r="G27" s="28"/>
      <c r="H27" s="300"/>
      <c r="I27" s="300"/>
      <c r="J27" s="303"/>
      <c r="K27" s="303"/>
      <c r="L27" s="5"/>
      <c r="M27" s="5"/>
      <c r="N27" s="300"/>
      <c r="O27" s="300"/>
      <c r="P27" s="300"/>
      <c r="Q27" s="300"/>
      <c r="R27" s="300"/>
      <c r="S27" s="304"/>
      <c r="T27" s="304"/>
      <c r="U27" s="304"/>
      <c r="V27" s="304"/>
      <c r="W27" s="304"/>
      <c r="X27" s="305"/>
    </row>
    <row r="28" spans="2:48" ht="17.649999999999999" customHeight="1">
      <c r="B28" s="74" t="s">
        <v>32</v>
      </c>
      <c r="C28" s="366"/>
      <c r="D28" s="366"/>
      <c r="E28" s="73">
        <f t="shared" ref="E28:E37" si="4">$O$14</f>
        <v>1</v>
      </c>
      <c r="F28" s="28"/>
      <c r="G28" s="28"/>
      <c r="H28" s="303"/>
      <c r="I28" s="303"/>
      <c r="J28" s="303"/>
      <c r="K28" s="303"/>
      <c r="L28" s="6"/>
      <c r="M28" s="5"/>
      <c r="N28" s="303"/>
      <c r="O28" s="303"/>
      <c r="P28" s="303"/>
      <c r="Q28" s="303"/>
      <c r="R28" s="303"/>
      <c r="S28" s="304"/>
      <c r="T28" s="304"/>
      <c r="U28" s="304"/>
      <c r="V28" s="304"/>
      <c r="W28" s="304"/>
      <c r="X28" s="305"/>
    </row>
    <row r="29" spans="2:48" ht="17.649999999999999" customHeight="1">
      <c r="B29" s="74" t="s">
        <v>33</v>
      </c>
      <c r="C29" s="367"/>
      <c r="D29" s="367"/>
      <c r="E29" s="73">
        <f t="shared" si="4"/>
        <v>1</v>
      </c>
      <c r="F29" s="28"/>
      <c r="G29" s="28"/>
      <c r="H29" s="303"/>
      <c r="I29" s="303"/>
      <c r="J29" s="303"/>
      <c r="K29" s="303"/>
      <c r="L29" s="6"/>
      <c r="M29" s="5"/>
      <c r="N29" s="303"/>
      <c r="O29" s="303"/>
      <c r="P29" s="303"/>
      <c r="Q29" s="303"/>
      <c r="R29" s="303"/>
      <c r="S29" s="304"/>
      <c r="T29" s="304"/>
      <c r="U29" s="304"/>
      <c r="V29" s="304"/>
      <c r="W29" s="304"/>
      <c r="X29" s="305"/>
    </row>
    <row r="30" spans="2:48" ht="17.649999999999999" customHeight="1">
      <c r="B30" s="74" t="s">
        <v>34</v>
      </c>
      <c r="C30" s="365">
        <f>IF(ISERROR($G$23/$G$24),0,$G$23/$G$24)</f>
        <v>1</v>
      </c>
      <c r="D30" s="365">
        <f t="shared" ref="D30:D36" si="5">$E$18</f>
        <v>1</v>
      </c>
      <c r="E30" s="73">
        <f t="shared" si="4"/>
        <v>1</v>
      </c>
      <c r="F30" s="28"/>
      <c r="G30" s="28"/>
      <c r="H30" s="303"/>
      <c r="I30" s="303"/>
      <c r="J30" s="303"/>
      <c r="K30" s="303"/>
      <c r="L30" s="6"/>
      <c r="M30" s="5"/>
      <c r="N30" s="303"/>
      <c r="O30" s="303"/>
      <c r="P30" s="303"/>
      <c r="Q30" s="303"/>
      <c r="R30" s="303"/>
      <c r="S30" s="304"/>
      <c r="T30" s="304"/>
      <c r="U30" s="304"/>
      <c r="V30" s="304"/>
      <c r="W30" s="304"/>
      <c r="X30" s="305"/>
    </row>
    <row r="31" spans="2:48" ht="17.649999999999999" customHeight="1">
      <c r="B31" s="74" t="s">
        <v>35</v>
      </c>
      <c r="C31" s="366"/>
      <c r="D31" s="366"/>
      <c r="E31" s="73">
        <f t="shared" si="4"/>
        <v>1</v>
      </c>
      <c r="F31" s="28"/>
      <c r="G31" s="28"/>
      <c r="H31" s="303"/>
      <c r="I31" s="303"/>
      <c r="J31" s="303"/>
      <c r="K31" s="303"/>
      <c r="L31" s="6"/>
      <c r="M31" s="5"/>
      <c r="N31" s="303"/>
      <c r="O31" s="303"/>
      <c r="P31" s="303"/>
      <c r="Q31" s="303"/>
      <c r="R31" s="303"/>
      <c r="S31" s="304"/>
      <c r="T31" s="304"/>
      <c r="U31" s="304"/>
      <c r="V31" s="304"/>
      <c r="W31" s="304"/>
      <c r="X31" s="305"/>
    </row>
    <row r="32" spans="2:48" ht="17.649999999999999" customHeight="1">
      <c r="B32" s="74" t="s">
        <v>36</v>
      </c>
      <c r="C32" s="367"/>
      <c r="D32" s="367"/>
      <c r="E32" s="73">
        <f t="shared" si="4"/>
        <v>1</v>
      </c>
      <c r="F32" s="28"/>
      <c r="G32" s="28"/>
      <c r="H32" s="303"/>
      <c r="I32" s="303"/>
      <c r="J32" s="303"/>
      <c r="K32" s="303"/>
      <c r="L32" s="6"/>
      <c r="M32" s="5"/>
      <c r="N32" s="303"/>
      <c r="O32" s="303"/>
      <c r="P32" s="303"/>
      <c r="Q32" s="303"/>
      <c r="R32" s="303"/>
      <c r="S32" s="304"/>
      <c r="T32" s="304"/>
      <c r="U32" s="304"/>
      <c r="V32" s="304"/>
      <c r="W32" s="304"/>
      <c r="X32" s="305"/>
    </row>
    <row r="33" spans="2:27" ht="17.649999999999999" customHeight="1">
      <c r="B33" s="74" t="s">
        <v>37</v>
      </c>
      <c r="C33" s="365">
        <f>IF(ISERROR($N$23/$N$24),0,$N$23/$N$24)</f>
        <v>0</v>
      </c>
      <c r="D33" s="365">
        <f t="shared" si="5"/>
        <v>1</v>
      </c>
      <c r="E33" s="73">
        <f t="shared" si="4"/>
        <v>1</v>
      </c>
      <c r="F33" s="28"/>
      <c r="G33" s="28"/>
      <c r="H33" s="303"/>
      <c r="I33" s="303"/>
      <c r="J33" s="303"/>
      <c r="K33" s="303"/>
      <c r="L33" s="6"/>
      <c r="M33" s="5"/>
      <c r="N33" s="303"/>
      <c r="O33" s="303"/>
      <c r="P33" s="303"/>
      <c r="Q33" s="303"/>
      <c r="R33" s="303"/>
      <c r="S33" s="304"/>
      <c r="T33" s="304"/>
      <c r="U33" s="304"/>
      <c r="V33" s="304"/>
      <c r="W33" s="304"/>
      <c r="X33" s="305"/>
    </row>
    <row r="34" spans="2:27" ht="17.649999999999999" customHeight="1">
      <c r="B34" s="74" t="s">
        <v>38</v>
      </c>
      <c r="C34" s="366"/>
      <c r="D34" s="366"/>
      <c r="E34" s="73">
        <f t="shared" si="4"/>
        <v>1</v>
      </c>
      <c r="F34" s="28"/>
      <c r="G34" s="28"/>
      <c r="H34" s="303"/>
      <c r="I34" s="303"/>
      <c r="J34" s="303"/>
      <c r="K34" s="303"/>
      <c r="L34" s="6"/>
      <c r="M34" s="5"/>
      <c r="N34" s="303"/>
      <c r="O34" s="303"/>
      <c r="P34" s="303"/>
      <c r="Q34" s="303"/>
      <c r="R34" s="303"/>
      <c r="S34" s="304"/>
      <c r="T34" s="304"/>
      <c r="U34" s="304"/>
      <c r="V34" s="304"/>
      <c r="W34" s="304"/>
      <c r="X34" s="305"/>
    </row>
    <row r="35" spans="2:27" ht="17.649999999999999" customHeight="1">
      <c r="B35" s="74" t="s">
        <v>39</v>
      </c>
      <c r="C35" s="367"/>
      <c r="D35" s="367"/>
      <c r="E35" s="73">
        <f t="shared" si="4"/>
        <v>1</v>
      </c>
      <c r="F35" s="28"/>
      <c r="G35" s="28"/>
      <c r="H35" s="303"/>
      <c r="I35" s="303"/>
      <c r="J35" s="303"/>
      <c r="K35" s="303"/>
      <c r="L35" s="6"/>
      <c r="M35" s="5"/>
      <c r="N35" s="303"/>
      <c r="O35" s="303"/>
      <c r="P35" s="303"/>
      <c r="Q35" s="303"/>
      <c r="R35" s="303"/>
      <c r="S35" s="304"/>
      <c r="T35" s="304"/>
      <c r="U35" s="304"/>
      <c r="V35" s="304"/>
      <c r="W35" s="304"/>
      <c r="X35" s="305"/>
    </row>
    <row r="36" spans="2:27" ht="17.649999999999999" customHeight="1">
      <c r="B36" s="74" t="s">
        <v>40</v>
      </c>
      <c r="C36" s="365">
        <f>IF(ISERROR($T$23/$T$24),0,$T$23/$T$24)</f>
        <v>0</v>
      </c>
      <c r="D36" s="365">
        <f t="shared" si="5"/>
        <v>1</v>
      </c>
      <c r="E36" s="73">
        <f t="shared" si="4"/>
        <v>1</v>
      </c>
      <c r="F36" s="28"/>
      <c r="G36" s="28"/>
      <c r="H36" s="303"/>
      <c r="I36" s="303"/>
      <c r="J36" s="303"/>
      <c r="K36" s="303"/>
      <c r="L36" s="6"/>
      <c r="M36" s="5"/>
      <c r="N36" s="303"/>
      <c r="O36" s="303"/>
      <c r="P36" s="303"/>
      <c r="Q36" s="303"/>
      <c r="R36" s="303"/>
      <c r="S36" s="304"/>
      <c r="T36" s="304"/>
      <c r="U36" s="304"/>
      <c r="V36" s="304"/>
      <c r="W36" s="304"/>
      <c r="X36" s="305"/>
    </row>
    <row r="37" spans="2:27" ht="17.649999999999999" customHeight="1">
      <c r="B37" s="74" t="s">
        <v>41</v>
      </c>
      <c r="C37" s="366"/>
      <c r="D37" s="366"/>
      <c r="E37" s="73">
        <f t="shared" si="4"/>
        <v>1</v>
      </c>
      <c r="F37" s="28"/>
      <c r="G37" s="28"/>
      <c r="H37" s="303"/>
      <c r="I37" s="303"/>
      <c r="J37" s="303"/>
      <c r="K37" s="303"/>
      <c r="L37" s="6"/>
      <c r="M37" s="5"/>
      <c r="N37" s="303"/>
      <c r="O37" s="303"/>
      <c r="P37" s="303"/>
      <c r="Q37" s="303"/>
      <c r="R37" s="303"/>
      <c r="S37" s="304"/>
      <c r="T37" s="304"/>
      <c r="U37" s="304"/>
      <c r="V37" s="304"/>
      <c r="W37" s="304"/>
      <c r="X37" s="305"/>
    </row>
    <row r="38" spans="2:27" ht="17.649999999999999" customHeight="1">
      <c r="B38" s="74" t="s">
        <v>42</v>
      </c>
      <c r="C38" s="367"/>
      <c r="D38" s="367"/>
      <c r="E38" s="73">
        <v>0</v>
      </c>
      <c r="F38" s="29"/>
      <c r="G38" s="29"/>
      <c r="H38" s="308"/>
      <c r="I38" s="308"/>
      <c r="J38" s="308"/>
      <c r="K38" s="308"/>
      <c r="L38" s="7"/>
      <c r="M38" s="8"/>
      <c r="N38" s="308"/>
      <c r="O38" s="308"/>
      <c r="P38" s="308"/>
      <c r="Q38" s="308"/>
      <c r="R38" s="308"/>
      <c r="S38" s="306"/>
      <c r="T38" s="306"/>
      <c r="U38" s="306"/>
      <c r="V38" s="306"/>
      <c r="W38" s="306"/>
      <c r="X38" s="307"/>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311" t="s">
        <v>50</v>
      </c>
      <c r="C40" s="312"/>
      <c r="D40" s="312"/>
      <c r="E40" s="312"/>
      <c r="F40" s="312"/>
      <c r="G40" s="312"/>
      <c r="H40" s="312"/>
      <c r="I40" s="312"/>
      <c r="J40" s="312"/>
      <c r="K40" s="312"/>
      <c r="L40" s="312"/>
      <c r="M40" s="312"/>
      <c r="N40" s="312"/>
      <c r="O40" s="312"/>
      <c r="P40" s="312"/>
      <c r="Q40" s="312"/>
      <c r="R40" s="312"/>
      <c r="S40" s="312"/>
      <c r="T40" s="312"/>
      <c r="U40" s="312"/>
      <c r="V40" s="312"/>
      <c r="W40" s="312"/>
      <c r="X40" s="313"/>
    </row>
    <row r="41" spans="2:27" ht="33" customHeight="1">
      <c r="B41" s="309"/>
      <c r="C41" s="309"/>
      <c r="D41" s="309"/>
      <c r="E41" s="309"/>
      <c r="F41" s="309"/>
      <c r="G41" s="309"/>
      <c r="H41" s="309"/>
      <c r="I41" s="309"/>
      <c r="J41" s="309"/>
      <c r="K41" s="309"/>
      <c r="L41" s="309"/>
      <c r="M41" s="309"/>
      <c r="N41" s="309"/>
      <c r="O41" s="309"/>
      <c r="P41" s="309"/>
      <c r="Q41" s="309"/>
      <c r="R41" s="309"/>
      <c r="S41" s="309"/>
      <c r="T41" s="309"/>
      <c r="U41" s="309"/>
      <c r="V41" s="309"/>
      <c r="W41" s="309"/>
      <c r="X41" s="309"/>
      <c r="Y41" s="54"/>
      <c r="Z41" s="55"/>
      <c r="AA41" s="55"/>
    </row>
    <row r="42" spans="2:27" ht="10.5" customHeight="1">
      <c r="B42" s="310"/>
      <c r="C42" s="299"/>
      <c r="D42" s="299"/>
      <c r="E42" s="299"/>
      <c r="F42" s="299"/>
      <c r="G42" s="299"/>
      <c r="H42" s="299"/>
      <c r="I42" s="299"/>
      <c r="J42" s="299"/>
      <c r="K42" s="299"/>
      <c r="L42" s="299"/>
      <c r="M42" s="299"/>
      <c r="N42" s="299"/>
      <c r="O42" s="299"/>
      <c r="P42" s="299"/>
      <c r="Q42" s="299"/>
      <c r="R42" s="299"/>
      <c r="S42" s="299"/>
      <c r="T42" s="299"/>
      <c r="U42" s="299"/>
      <c r="V42" s="299"/>
      <c r="W42" s="299"/>
      <c r="X42" s="302"/>
      <c r="Y42" s="56"/>
      <c r="Z42" s="57"/>
      <c r="AA42" s="58"/>
    </row>
    <row r="43" spans="2:27" ht="18" customHeight="1">
      <c r="B43" s="323" t="s">
        <v>43</v>
      </c>
      <c r="C43" s="324"/>
      <c r="D43" s="324"/>
      <c r="E43" s="324"/>
      <c r="F43" s="324"/>
      <c r="G43" s="324"/>
      <c r="H43" s="324"/>
      <c r="I43" s="324"/>
      <c r="J43" s="324"/>
      <c r="K43" s="324"/>
      <c r="L43" s="324"/>
      <c r="M43" s="324"/>
      <c r="N43" s="324"/>
      <c r="O43" s="324"/>
      <c r="P43" s="324"/>
      <c r="Q43" s="324"/>
      <c r="R43" s="324"/>
      <c r="S43" s="324"/>
      <c r="T43" s="324"/>
      <c r="U43" s="324"/>
      <c r="V43" s="324"/>
      <c r="W43" s="324"/>
      <c r="X43" s="325"/>
      <c r="Y43" s="56"/>
      <c r="Z43" s="57"/>
      <c r="AA43" s="58"/>
    </row>
    <row r="44" spans="2:27" ht="32.25" customHeight="1">
      <c r="B44" s="326"/>
      <c r="C44" s="327"/>
      <c r="D44" s="327"/>
      <c r="E44" s="327"/>
      <c r="F44" s="327"/>
      <c r="G44" s="327"/>
      <c r="H44" s="327"/>
      <c r="I44" s="327"/>
      <c r="J44" s="327"/>
      <c r="K44" s="327"/>
      <c r="L44" s="327"/>
      <c r="M44" s="327"/>
      <c r="N44" s="327"/>
      <c r="O44" s="327"/>
      <c r="P44" s="327"/>
      <c r="Q44" s="327"/>
      <c r="R44" s="327"/>
      <c r="S44" s="327"/>
      <c r="T44" s="327"/>
      <c r="U44" s="327"/>
      <c r="V44" s="327"/>
      <c r="W44" s="327"/>
      <c r="X44" s="328"/>
      <c r="Y44" s="56"/>
      <c r="Z44" s="57"/>
      <c r="AA44" s="58"/>
    </row>
    <row r="45" spans="2:27" ht="8.4499999999999993" customHeight="1">
      <c r="B45" s="30"/>
      <c r="C45" s="27"/>
      <c r="D45" s="27"/>
      <c r="E45" s="27"/>
      <c r="F45" s="27"/>
      <c r="G45" s="299"/>
      <c r="H45" s="299"/>
      <c r="I45" s="299"/>
      <c r="J45" s="299"/>
      <c r="K45" s="299"/>
      <c r="L45" s="299"/>
      <c r="M45" s="27"/>
      <c r="N45" s="27"/>
      <c r="O45" s="27"/>
      <c r="P45" s="27"/>
      <c r="Q45" s="27"/>
      <c r="R45" s="27"/>
      <c r="S45" s="27"/>
      <c r="T45" s="27"/>
      <c r="U45" s="27"/>
      <c r="V45" s="27"/>
      <c r="W45" s="27"/>
      <c r="X45" s="31"/>
      <c r="Y45" s="56"/>
      <c r="Z45" s="57"/>
      <c r="AA45" s="58"/>
    </row>
    <row r="46" spans="2:27" ht="12.75">
      <c r="B46" s="314" t="s">
        <v>44</v>
      </c>
      <c r="C46" s="315"/>
      <c r="D46" s="315"/>
      <c r="E46" s="315"/>
      <c r="F46" s="315"/>
      <c r="G46" s="315"/>
      <c r="H46" s="315"/>
      <c r="I46" s="28"/>
      <c r="J46" s="13" t="s">
        <v>45</v>
      </c>
      <c r="K46" s="28"/>
      <c r="L46" s="316" t="s">
        <v>278</v>
      </c>
      <c r="M46" s="317"/>
      <c r="N46" s="28"/>
      <c r="O46" s="5" t="s">
        <v>46</v>
      </c>
      <c r="P46" s="28"/>
      <c r="Q46" s="259"/>
      <c r="R46" s="260"/>
      <c r="S46" s="28"/>
      <c r="T46" s="28"/>
      <c r="U46" s="28"/>
      <c r="V46" s="28"/>
      <c r="W46" s="28"/>
      <c r="X46" s="33"/>
      <c r="Y46" s="56"/>
      <c r="Z46" s="57"/>
      <c r="AA46" s="58"/>
    </row>
    <row r="47" spans="2:27" ht="8.4499999999999993" customHeight="1">
      <c r="B47" s="34"/>
      <c r="C47" s="28"/>
      <c r="D47" s="28"/>
      <c r="E47" s="28"/>
      <c r="F47" s="28"/>
      <c r="G47" s="28"/>
      <c r="H47" s="28"/>
      <c r="I47" s="318"/>
      <c r="J47" s="318"/>
      <c r="K47" s="318"/>
      <c r="L47" s="318"/>
      <c r="M47" s="318"/>
      <c r="N47" s="318"/>
      <c r="O47" s="318"/>
      <c r="P47" s="318"/>
      <c r="Q47" s="318"/>
      <c r="R47" s="318"/>
      <c r="S47" s="318"/>
      <c r="T47" s="318"/>
      <c r="U47" s="318"/>
      <c r="V47" s="318"/>
      <c r="W47" s="318"/>
      <c r="X47" s="319"/>
      <c r="Y47" s="56"/>
      <c r="Z47" s="57"/>
      <c r="AA47" s="58"/>
    </row>
    <row r="48" spans="2:27" ht="35.25" customHeight="1">
      <c r="B48" s="320" t="s">
        <v>57</v>
      </c>
      <c r="C48" s="321"/>
      <c r="D48" s="321"/>
      <c r="E48" s="321"/>
      <c r="F48" s="321"/>
      <c r="G48" s="321"/>
      <c r="H48" s="321"/>
      <c r="I48" s="321"/>
      <c r="J48" s="321"/>
      <c r="K48" s="321"/>
      <c r="L48" s="321"/>
      <c r="M48" s="321"/>
      <c r="N48" s="321"/>
      <c r="O48" s="321"/>
      <c r="P48" s="321"/>
      <c r="Q48" s="321"/>
      <c r="R48" s="321"/>
      <c r="S48" s="321"/>
      <c r="T48" s="321"/>
      <c r="U48" s="321"/>
      <c r="V48" s="321"/>
      <c r="W48" s="321"/>
      <c r="X48" s="322"/>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303"/>
      <c r="H50" s="303"/>
      <c r="I50" s="303"/>
      <c r="J50" s="303"/>
      <c r="K50" s="303"/>
      <c r="L50" s="303"/>
      <c r="M50" s="303"/>
      <c r="N50" s="303"/>
      <c r="O50" s="303"/>
      <c r="P50" s="303"/>
      <c r="Q50" s="303"/>
      <c r="R50" s="303"/>
      <c r="S50" s="303"/>
      <c r="T50" s="303"/>
      <c r="U50" s="303"/>
      <c r="V50" s="303"/>
      <c r="W50" s="303"/>
      <c r="X50" s="303"/>
      <c r="Y50" s="56"/>
      <c r="Z50" s="57"/>
      <c r="AA50" s="58"/>
    </row>
  </sheetData>
  <sheetProtection selectLockedCells="1" selectUnlockedCells="1"/>
  <mergeCells count="221">
    <mergeCell ref="AR7:AR10"/>
    <mergeCell ref="AR11:AR14"/>
    <mergeCell ref="AR15:AR18"/>
    <mergeCell ref="AR19:AR22"/>
    <mergeCell ref="H34:I34"/>
    <mergeCell ref="J34:K34"/>
    <mergeCell ref="N34:O34"/>
    <mergeCell ref="P34:R34"/>
    <mergeCell ref="H35:I35"/>
    <mergeCell ref="J35:K35"/>
    <mergeCell ref="N35:O35"/>
    <mergeCell ref="P35:R35"/>
    <mergeCell ref="H32:I32"/>
    <mergeCell ref="J32:K32"/>
    <mergeCell ref="N32:O32"/>
    <mergeCell ref="P32:R32"/>
    <mergeCell ref="H33:I33"/>
    <mergeCell ref="J33:K33"/>
    <mergeCell ref="B25:X25"/>
    <mergeCell ref="S26:X26"/>
    <mergeCell ref="S27:X38"/>
    <mergeCell ref="H31:I31"/>
    <mergeCell ref="J31:K31"/>
    <mergeCell ref="N31:O31"/>
    <mergeCell ref="P36:R36"/>
    <mergeCell ref="H37:I37"/>
    <mergeCell ref="J37:K37"/>
    <mergeCell ref="N37:O37"/>
    <mergeCell ref="P37:R37"/>
    <mergeCell ref="C27:C29"/>
    <mergeCell ref="D27:D29"/>
    <mergeCell ref="C30:C32"/>
    <mergeCell ref="D30:D32"/>
    <mergeCell ref="C33:C35"/>
    <mergeCell ref="D33:D35"/>
    <mergeCell ref="N33:O33"/>
    <mergeCell ref="P33:R33"/>
    <mergeCell ref="H26:I27"/>
    <mergeCell ref="J26:M26"/>
    <mergeCell ref="N26:O27"/>
    <mergeCell ref="P26:R27"/>
    <mergeCell ref="J27:K27"/>
    <mergeCell ref="H28:I28"/>
    <mergeCell ref="J28:K28"/>
    <mergeCell ref="H30:I30"/>
    <mergeCell ref="J30:K30"/>
    <mergeCell ref="N30:O30"/>
    <mergeCell ref="P30:R30"/>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C36:C38"/>
    <mergeCell ref="D36:D38"/>
    <mergeCell ref="B46:H46"/>
    <mergeCell ref="L46:M46"/>
    <mergeCell ref="Q46:R46"/>
    <mergeCell ref="I47:X47"/>
    <mergeCell ref="B48:X48"/>
    <mergeCell ref="H36:I36"/>
    <mergeCell ref="J36:K36"/>
    <mergeCell ref="N36:O36"/>
    <mergeCell ref="P31:R31"/>
    <mergeCell ref="N28:O28"/>
    <mergeCell ref="P28:R28"/>
    <mergeCell ref="H29:I29"/>
    <mergeCell ref="J29:K29"/>
    <mergeCell ref="N29:O29"/>
    <mergeCell ref="P29:R29"/>
    <mergeCell ref="B24:C24"/>
    <mergeCell ref="B23:C23"/>
    <mergeCell ref="D23:F23"/>
    <mergeCell ref="G23:M23"/>
    <mergeCell ref="N23:S23"/>
    <mergeCell ref="T23:X23"/>
    <mergeCell ref="D24:F24"/>
    <mergeCell ref="G24:M24"/>
    <mergeCell ref="N24:S24"/>
    <mergeCell ref="T24:X24"/>
    <mergeCell ref="AP22:AQ22"/>
    <mergeCell ref="B21:X21"/>
    <mergeCell ref="AD21:AH21"/>
    <mergeCell ref="AI21:AK21"/>
    <mergeCell ref="AL21:AO21"/>
    <mergeCell ref="AP21:AQ21"/>
    <mergeCell ref="B22:C22"/>
    <mergeCell ref="G22:I22"/>
    <mergeCell ref="K22:M22"/>
    <mergeCell ref="O22:P22"/>
    <mergeCell ref="Q22:S22"/>
    <mergeCell ref="G18:L18"/>
    <mergeCell ref="M18:Q18"/>
    <mergeCell ref="R18:U18"/>
    <mergeCell ref="V18:X18"/>
    <mergeCell ref="T22:U22"/>
    <mergeCell ref="V22:W22"/>
    <mergeCell ref="AD22:AH22"/>
    <mergeCell ref="AI22:AK22"/>
    <mergeCell ref="AL22:AO22"/>
    <mergeCell ref="G16:L17"/>
    <mergeCell ref="M16:X16"/>
    <mergeCell ref="AD16:AH16"/>
    <mergeCell ref="AI16:AK16"/>
    <mergeCell ref="AL16:AO16"/>
    <mergeCell ref="AP19:AQ19"/>
    <mergeCell ref="B20:L20"/>
    <mergeCell ref="M20:X20"/>
    <mergeCell ref="AD20:AH20"/>
    <mergeCell ref="AI20:AK20"/>
    <mergeCell ref="AL20:AO20"/>
    <mergeCell ref="AP20:AQ20"/>
    <mergeCell ref="AD18:AH18"/>
    <mergeCell ref="AI18:AK18"/>
    <mergeCell ref="AL18:AO18"/>
    <mergeCell ref="AP18:AQ18"/>
    <mergeCell ref="B19:L19"/>
    <mergeCell ref="M19:X19"/>
    <mergeCell ref="AB19:AC22"/>
    <mergeCell ref="AD19:AH19"/>
    <mergeCell ref="AI19:AK19"/>
    <mergeCell ref="AL19:AO19"/>
    <mergeCell ref="C18:D18"/>
    <mergeCell ref="E18:F18"/>
    <mergeCell ref="O14:R14"/>
    <mergeCell ref="S14:U14"/>
    <mergeCell ref="V14:X14"/>
    <mergeCell ref="AD14:AH14"/>
    <mergeCell ref="AI14:AK14"/>
    <mergeCell ref="AL14:AO14"/>
    <mergeCell ref="AP14:AQ14"/>
    <mergeCell ref="B15:X15"/>
    <mergeCell ref="AB15:AC18"/>
    <mergeCell ref="AD15:AH15"/>
    <mergeCell ref="AI15:AK15"/>
    <mergeCell ref="AL15:AO15"/>
    <mergeCell ref="AP15:AQ15"/>
    <mergeCell ref="B16:B17"/>
    <mergeCell ref="C16:D17"/>
    <mergeCell ref="AP16:AQ16"/>
    <mergeCell ref="M17:Q17"/>
    <mergeCell ref="R17:U17"/>
    <mergeCell ref="V17:X17"/>
    <mergeCell ref="AD17:AH17"/>
    <mergeCell ref="AI17:AK17"/>
    <mergeCell ref="AL17:AO17"/>
    <mergeCell ref="AP17:AQ17"/>
    <mergeCell ref="E16:F17"/>
    <mergeCell ref="B11:X11"/>
    <mergeCell ref="AB11:AC14"/>
    <mergeCell ref="AD11:AH11"/>
    <mergeCell ref="AI11:AK11"/>
    <mergeCell ref="AL11:AO11"/>
    <mergeCell ref="AP11:AQ11"/>
    <mergeCell ref="B12:F13"/>
    <mergeCell ref="G12:J13"/>
    <mergeCell ref="K12:N13"/>
    <mergeCell ref="O12:X12"/>
    <mergeCell ref="AD12:AH12"/>
    <mergeCell ref="AI12:AK12"/>
    <mergeCell ref="AL12:AO12"/>
    <mergeCell ref="AP12:AQ12"/>
    <mergeCell ref="O13:R13"/>
    <mergeCell ref="S13:U13"/>
    <mergeCell ref="V13:X13"/>
    <mergeCell ref="AD13:AH13"/>
    <mergeCell ref="AI13:AK13"/>
    <mergeCell ref="AL13:AO13"/>
    <mergeCell ref="AP13:AQ13"/>
    <mergeCell ref="B14:F14"/>
    <mergeCell ref="G14:J14"/>
    <mergeCell ref="K14:N14"/>
    <mergeCell ref="AP7:AQ7"/>
    <mergeCell ref="AD8:AH8"/>
    <mergeCell ref="AI8:AK8"/>
    <mergeCell ref="AL8:AO8"/>
    <mergeCell ref="AP8:AQ8"/>
    <mergeCell ref="B9:X9"/>
    <mergeCell ref="AD9:AH9"/>
    <mergeCell ref="AI9:AK9"/>
    <mergeCell ref="AL9:AO9"/>
    <mergeCell ref="AP9:AQ9"/>
    <mergeCell ref="B7:F8"/>
    <mergeCell ref="G7:X8"/>
    <mergeCell ref="AB7:AC10"/>
    <mergeCell ref="AD7:AH7"/>
    <mergeCell ref="AI7:AK7"/>
    <mergeCell ref="AL7:AO7"/>
    <mergeCell ref="B10:X10"/>
    <mergeCell ref="AD10:AH10"/>
    <mergeCell ref="AI10:AK10"/>
    <mergeCell ref="AL10:AO10"/>
    <mergeCell ref="AP10:AQ10"/>
    <mergeCell ref="W5:X5"/>
    <mergeCell ref="AB5:AC6"/>
    <mergeCell ref="AD5:AH6"/>
    <mergeCell ref="AI5:AK6"/>
    <mergeCell ref="AL5:AO6"/>
    <mergeCell ref="AP5:AQ6"/>
    <mergeCell ref="B6:X6"/>
    <mergeCell ref="B1:T1"/>
    <mergeCell ref="U1:X4"/>
    <mergeCell ref="B2:T4"/>
    <mergeCell ref="C5:D5"/>
    <mergeCell ref="E5:G5"/>
    <mergeCell ref="H5:J5"/>
    <mergeCell ref="K5:N5"/>
    <mergeCell ref="O5:R5"/>
    <mergeCell ref="S5:V5"/>
    <mergeCell ref="AB3:AR4"/>
    <mergeCell ref="AR5:AR6"/>
    <mergeCell ref="AB1:AR1"/>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'C:\Users\lorenar\Desktop\[Adquisiones.xlsx]Hoja1'!#REF!</xm:f>
          </x14:formula1>
          <xm:sqref>C18:D18</xm:sqref>
        </x14:dataValidation>
        <x14:dataValidation type="list" allowBlank="1" showInputMessage="1" showErrorMessage="1">
          <x14:formula1>
            <xm:f>'C:\Users\lorenar\Desktop\[Adquisiones.xlsx]Hoja1'!#REF!</xm:f>
          </x14:formula1>
          <xm:sqref>G14:J14</xm:sqref>
        </x14:dataValidation>
        <x14:dataValidation type="list" allowBlank="1" showInputMessage="1" showErrorMessage="1">
          <x14:formula1>
            <xm:f>Hoja1!$A$3:$A$24</xm:f>
          </x14:formula1>
          <xm:sqref>G7:X8</xm:sqref>
        </x14:dataValidation>
      </x14:dataValidations>
    </ext>
  </extLst>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47">
    <tabColor theme="2" tint="-0.499984740745262"/>
    <pageSetUpPr fitToPage="1"/>
  </sheetPr>
  <dimension ref="B1:AW50"/>
  <sheetViews>
    <sheetView zoomScale="90" zoomScaleNormal="90" zoomScaleSheetLayoutView="100" workbookViewId="0">
      <selection activeCell="H5" sqref="H5:J5"/>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43" width="4.625" style="46"/>
    <col min="44" max="44" width="8.75" style="23" customWidth="1"/>
    <col min="45" max="48" width="4.625" style="23"/>
    <col min="49" max="49" width="20.375" style="23" customWidth="1"/>
    <col min="50" max="16384" width="4.625" style="23"/>
  </cols>
  <sheetData>
    <row r="1" spans="2:49" ht="20.25" customHeight="1">
      <c r="B1" s="344" t="s">
        <v>72</v>
      </c>
      <c r="C1" s="345"/>
      <c r="D1" s="345"/>
      <c r="E1" s="345"/>
      <c r="F1" s="345"/>
      <c r="G1" s="345"/>
      <c r="H1" s="345"/>
      <c r="I1" s="345"/>
      <c r="J1" s="345"/>
      <c r="K1" s="345"/>
      <c r="L1" s="345"/>
      <c r="M1" s="345"/>
      <c r="N1" s="345"/>
      <c r="O1" s="345"/>
      <c r="P1" s="345"/>
      <c r="Q1" s="345"/>
      <c r="R1" s="345"/>
      <c r="S1" s="345"/>
      <c r="T1" s="346"/>
      <c r="U1" s="356"/>
      <c r="V1" s="357"/>
      <c r="W1" s="357"/>
      <c r="X1" s="358"/>
      <c r="AB1" s="383" t="s">
        <v>374</v>
      </c>
      <c r="AC1" s="383"/>
      <c r="AD1" s="383"/>
      <c r="AE1" s="383"/>
      <c r="AF1" s="383"/>
      <c r="AG1" s="383"/>
      <c r="AH1" s="383"/>
      <c r="AI1" s="383"/>
      <c r="AJ1" s="383"/>
      <c r="AK1" s="383"/>
      <c r="AL1" s="383"/>
      <c r="AM1" s="383"/>
      <c r="AN1" s="383"/>
      <c r="AO1" s="383"/>
      <c r="AP1" s="383"/>
      <c r="AQ1" s="383"/>
      <c r="AR1" s="383"/>
    </row>
    <row r="2" spans="2:49" ht="13.5" customHeight="1">
      <c r="B2" s="347" t="s">
        <v>75</v>
      </c>
      <c r="C2" s="348"/>
      <c r="D2" s="348"/>
      <c r="E2" s="348"/>
      <c r="F2" s="348"/>
      <c r="G2" s="348"/>
      <c r="H2" s="348"/>
      <c r="I2" s="348"/>
      <c r="J2" s="348"/>
      <c r="K2" s="348"/>
      <c r="L2" s="348"/>
      <c r="M2" s="348"/>
      <c r="N2" s="348"/>
      <c r="O2" s="348"/>
      <c r="P2" s="348"/>
      <c r="Q2" s="348"/>
      <c r="R2" s="348"/>
      <c r="S2" s="348"/>
      <c r="T2" s="349"/>
      <c r="U2" s="359"/>
      <c r="V2" s="360"/>
      <c r="W2" s="360"/>
      <c r="X2" s="361"/>
    </row>
    <row r="3" spans="2:49" ht="13.5" customHeight="1">
      <c r="B3" s="350"/>
      <c r="C3" s="351"/>
      <c r="D3" s="351"/>
      <c r="E3" s="351"/>
      <c r="F3" s="351"/>
      <c r="G3" s="351"/>
      <c r="H3" s="351"/>
      <c r="I3" s="351"/>
      <c r="J3" s="351"/>
      <c r="K3" s="351"/>
      <c r="L3" s="351"/>
      <c r="M3" s="351"/>
      <c r="N3" s="351"/>
      <c r="O3" s="351"/>
      <c r="P3" s="351"/>
      <c r="Q3" s="351"/>
      <c r="R3" s="351"/>
      <c r="S3" s="351"/>
      <c r="T3" s="352"/>
      <c r="U3" s="359"/>
      <c r="V3" s="360"/>
      <c r="W3" s="360"/>
      <c r="X3" s="361"/>
      <c r="AB3" s="372" t="s">
        <v>194</v>
      </c>
      <c r="AC3" s="372"/>
      <c r="AD3" s="372"/>
      <c r="AE3" s="372"/>
      <c r="AF3" s="372"/>
      <c r="AG3" s="372"/>
      <c r="AH3" s="372"/>
      <c r="AI3" s="372"/>
      <c r="AJ3" s="372"/>
      <c r="AK3" s="372"/>
      <c r="AL3" s="372"/>
      <c r="AM3" s="372"/>
      <c r="AN3" s="372"/>
      <c r="AO3" s="372"/>
      <c r="AP3" s="372"/>
      <c r="AQ3" s="372"/>
      <c r="AR3" s="372"/>
    </row>
    <row r="4" spans="2:49" ht="13.5" customHeight="1">
      <c r="B4" s="353"/>
      <c r="C4" s="354"/>
      <c r="D4" s="354"/>
      <c r="E4" s="354"/>
      <c r="F4" s="354"/>
      <c r="G4" s="354"/>
      <c r="H4" s="354"/>
      <c r="I4" s="354"/>
      <c r="J4" s="354"/>
      <c r="K4" s="354"/>
      <c r="L4" s="354"/>
      <c r="M4" s="354"/>
      <c r="N4" s="354"/>
      <c r="O4" s="354"/>
      <c r="P4" s="354"/>
      <c r="Q4" s="354"/>
      <c r="R4" s="354"/>
      <c r="S4" s="354"/>
      <c r="T4" s="355"/>
      <c r="U4" s="362"/>
      <c r="V4" s="363"/>
      <c r="W4" s="363"/>
      <c r="X4" s="364"/>
      <c r="AB4" s="372"/>
      <c r="AC4" s="372"/>
      <c r="AD4" s="372"/>
      <c r="AE4" s="372"/>
      <c r="AF4" s="372"/>
      <c r="AG4" s="372"/>
      <c r="AH4" s="372"/>
      <c r="AI4" s="372"/>
      <c r="AJ4" s="372"/>
      <c r="AK4" s="372"/>
      <c r="AL4" s="372"/>
      <c r="AM4" s="372"/>
      <c r="AN4" s="372"/>
      <c r="AO4" s="372"/>
      <c r="AP4" s="372"/>
      <c r="AQ4" s="372"/>
      <c r="AR4" s="372"/>
    </row>
    <row r="5" spans="2:49" s="41" customFormat="1" ht="14.25" customHeight="1">
      <c r="B5" s="62" t="s">
        <v>0</v>
      </c>
      <c r="C5" s="336" t="s">
        <v>126</v>
      </c>
      <c r="D5" s="336"/>
      <c r="E5" s="337" t="s">
        <v>1</v>
      </c>
      <c r="F5" s="337"/>
      <c r="G5" s="337"/>
      <c r="H5" s="338" t="s">
        <v>441</v>
      </c>
      <c r="I5" s="338"/>
      <c r="J5" s="338"/>
      <c r="K5" s="337" t="s">
        <v>2</v>
      </c>
      <c r="L5" s="337"/>
      <c r="M5" s="337"/>
      <c r="N5" s="337"/>
      <c r="O5" s="783">
        <v>44764</v>
      </c>
      <c r="P5" s="336"/>
      <c r="Q5" s="336"/>
      <c r="R5" s="336"/>
      <c r="S5" s="339" t="s">
        <v>3</v>
      </c>
      <c r="T5" s="340"/>
      <c r="U5" s="340"/>
      <c r="V5" s="341"/>
      <c r="W5" s="342" t="s">
        <v>120</v>
      </c>
      <c r="X5" s="343"/>
      <c r="Y5" s="47"/>
      <c r="Z5" s="48"/>
      <c r="AA5" s="48"/>
      <c r="AB5" s="380" t="s">
        <v>143</v>
      </c>
      <c r="AC5" s="380"/>
      <c r="AD5" s="380" t="s">
        <v>144</v>
      </c>
      <c r="AE5" s="380"/>
      <c r="AF5" s="380"/>
      <c r="AG5" s="380"/>
      <c r="AH5" s="380"/>
      <c r="AI5" s="380" t="s">
        <v>145</v>
      </c>
      <c r="AJ5" s="380"/>
      <c r="AK5" s="380"/>
      <c r="AL5" s="380" t="s">
        <v>146</v>
      </c>
      <c r="AM5" s="380"/>
      <c r="AN5" s="380"/>
      <c r="AO5" s="380"/>
      <c r="AP5" s="372" t="s">
        <v>149</v>
      </c>
      <c r="AQ5" s="372"/>
      <c r="AR5" s="373" t="s">
        <v>150</v>
      </c>
    </row>
    <row r="6" spans="2:49" ht="9" customHeight="1">
      <c r="B6" s="275"/>
      <c r="C6" s="275"/>
      <c r="D6" s="275"/>
      <c r="E6" s="275"/>
      <c r="F6" s="275"/>
      <c r="G6" s="275"/>
      <c r="H6" s="275"/>
      <c r="I6" s="275"/>
      <c r="J6" s="275"/>
      <c r="K6" s="275"/>
      <c r="L6" s="275"/>
      <c r="M6" s="275"/>
      <c r="N6" s="275"/>
      <c r="O6" s="275"/>
      <c r="P6" s="275"/>
      <c r="Q6" s="275"/>
      <c r="R6" s="275"/>
      <c r="S6" s="275"/>
      <c r="T6" s="275"/>
      <c r="U6" s="275"/>
      <c r="V6" s="275"/>
      <c r="W6" s="275"/>
      <c r="X6" s="275"/>
      <c r="AB6" s="380"/>
      <c r="AC6" s="380"/>
      <c r="AD6" s="380"/>
      <c r="AE6" s="380"/>
      <c r="AF6" s="380"/>
      <c r="AG6" s="380"/>
      <c r="AH6" s="380"/>
      <c r="AI6" s="380"/>
      <c r="AJ6" s="380"/>
      <c r="AK6" s="380"/>
      <c r="AL6" s="380"/>
      <c r="AM6" s="380"/>
      <c r="AN6" s="380"/>
      <c r="AO6" s="380"/>
      <c r="AP6" s="372"/>
      <c r="AQ6" s="372"/>
      <c r="AR6" s="373"/>
    </row>
    <row r="7" spans="2:49" ht="14.25" customHeight="1">
      <c r="B7" s="287" t="s">
        <v>76</v>
      </c>
      <c r="C7" s="288"/>
      <c r="D7" s="288"/>
      <c r="E7" s="288"/>
      <c r="F7" s="289"/>
      <c r="G7" s="293" t="s">
        <v>96</v>
      </c>
      <c r="H7" s="294"/>
      <c r="I7" s="294"/>
      <c r="J7" s="294"/>
      <c r="K7" s="294"/>
      <c r="L7" s="294"/>
      <c r="M7" s="294"/>
      <c r="N7" s="294"/>
      <c r="O7" s="294"/>
      <c r="P7" s="294"/>
      <c r="Q7" s="294"/>
      <c r="R7" s="294"/>
      <c r="S7" s="294"/>
      <c r="T7" s="294"/>
      <c r="U7" s="294"/>
      <c r="V7" s="294"/>
      <c r="W7" s="294"/>
      <c r="X7" s="295"/>
      <c r="AB7" s="375">
        <v>2019</v>
      </c>
      <c r="AC7" s="375"/>
      <c r="AD7" s="376" t="s">
        <v>127</v>
      </c>
      <c r="AE7" s="376"/>
      <c r="AF7" s="376"/>
      <c r="AG7" s="376"/>
      <c r="AH7" s="376"/>
      <c r="AI7" s="400">
        <v>213</v>
      </c>
      <c r="AJ7" s="401"/>
      <c r="AK7" s="402"/>
      <c r="AL7" s="400">
        <v>213</v>
      </c>
      <c r="AM7" s="401"/>
      <c r="AN7" s="401"/>
      <c r="AO7" s="402"/>
      <c r="AP7" s="393">
        <f>AL7/AI7</f>
        <v>1</v>
      </c>
      <c r="AQ7" s="394"/>
      <c r="AR7" s="384">
        <f>SUM(AP7)</f>
        <v>1</v>
      </c>
    </row>
    <row r="8" spans="2:49" ht="14.25" customHeight="1">
      <c r="B8" s="290"/>
      <c r="C8" s="291"/>
      <c r="D8" s="291"/>
      <c r="E8" s="291"/>
      <c r="F8" s="292"/>
      <c r="G8" s="296"/>
      <c r="H8" s="297"/>
      <c r="I8" s="297"/>
      <c r="J8" s="297"/>
      <c r="K8" s="297"/>
      <c r="L8" s="297"/>
      <c r="M8" s="297"/>
      <c r="N8" s="297"/>
      <c r="O8" s="297"/>
      <c r="P8" s="297"/>
      <c r="Q8" s="297"/>
      <c r="R8" s="297"/>
      <c r="S8" s="297"/>
      <c r="T8" s="297"/>
      <c r="U8" s="297"/>
      <c r="V8" s="297"/>
      <c r="W8" s="297"/>
      <c r="X8" s="298"/>
      <c r="AB8" s="375"/>
      <c r="AC8" s="375"/>
      <c r="AD8" s="376" t="s">
        <v>128</v>
      </c>
      <c r="AE8" s="376"/>
      <c r="AF8" s="376"/>
      <c r="AG8" s="376"/>
      <c r="AH8" s="376"/>
      <c r="AI8" s="403"/>
      <c r="AJ8" s="404"/>
      <c r="AK8" s="405"/>
      <c r="AL8" s="403"/>
      <c r="AM8" s="404"/>
      <c r="AN8" s="404"/>
      <c r="AO8" s="405"/>
      <c r="AP8" s="395"/>
      <c r="AQ8" s="396"/>
      <c r="AR8" s="384"/>
    </row>
    <row r="9" spans="2:49" ht="19.149999999999999" customHeight="1">
      <c r="B9" s="281" t="s">
        <v>49</v>
      </c>
      <c r="C9" s="282"/>
      <c r="D9" s="282"/>
      <c r="E9" s="282"/>
      <c r="F9" s="282"/>
      <c r="G9" s="282"/>
      <c r="H9" s="282"/>
      <c r="I9" s="282"/>
      <c r="J9" s="282"/>
      <c r="K9" s="282"/>
      <c r="L9" s="282"/>
      <c r="M9" s="282"/>
      <c r="N9" s="282"/>
      <c r="O9" s="282"/>
      <c r="P9" s="282"/>
      <c r="Q9" s="282"/>
      <c r="R9" s="282"/>
      <c r="S9" s="282"/>
      <c r="T9" s="282"/>
      <c r="U9" s="282"/>
      <c r="V9" s="282"/>
      <c r="W9" s="282"/>
      <c r="X9" s="283"/>
      <c r="AB9" s="375"/>
      <c r="AC9" s="375"/>
      <c r="AD9" s="376" t="s">
        <v>129</v>
      </c>
      <c r="AE9" s="376"/>
      <c r="AF9" s="376"/>
      <c r="AG9" s="376"/>
      <c r="AH9" s="376"/>
      <c r="AI9" s="403"/>
      <c r="AJ9" s="404"/>
      <c r="AK9" s="405"/>
      <c r="AL9" s="403"/>
      <c r="AM9" s="404"/>
      <c r="AN9" s="404"/>
      <c r="AO9" s="405"/>
      <c r="AP9" s="395"/>
      <c r="AQ9" s="396"/>
      <c r="AR9" s="384"/>
    </row>
    <row r="10" spans="2:49" ht="15" customHeight="1">
      <c r="B10" s="268" t="s">
        <v>4</v>
      </c>
      <c r="C10" s="269"/>
      <c r="D10" s="269"/>
      <c r="E10" s="269"/>
      <c r="F10" s="269"/>
      <c r="G10" s="269"/>
      <c r="H10" s="269"/>
      <c r="I10" s="269"/>
      <c r="J10" s="269"/>
      <c r="K10" s="269"/>
      <c r="L10" s="269"/>
      <c r="M10" s="269"/>
      <c r="N10" s="269"/>
      <c r="O10" s="269"/>
      <c r="P10" s="269"/>
      <c r="Q10" s="269"/>
      <c r="R10" s="269"/>
      <c r="S10" s="269"/>
      <c r="T10" s="269"/>
      <c r="U10" s="269"/>
      <c r="V10" s="269"/>
      <c r="W10" s="269"/>
      <c r="X10" s="269"/>
      <c r="AB10" s="375"/>
      <c r="AC10" s="375"/>
      <c r="AD10" s="376" t="s">
        <v>130</v>
      </c>
      <c r="AE10" s="376"/>
      <c r="AF10" s="376"/>
      <c r="AG10" s="376"/>
      <c r="AH10" s="376"/>
      <c r="AI10" s="406"/>
      <c r="AJ10" s="407"/>
      <c r="AK10" s="408"/>
      <c r="AL10" s="406"/>
      <c r="AM10" s="407"/>
      <c r="AN10" s="407"/>
      <c r="AO10" s="408"/>
      <c r="AP10" s="397"/>
      <c r="AQ10" s="398"/>
      <c r="AR10" s="384"/>
    </row>
    <row r="11" spans="2:49" ht="38.25" customHeight="1">
      <c r="B11" s="280" t="s">
        <v>184</v>
      </c>
      <c r="C11" s="280"/>
      <c r="D11" s="280"/>
      <c r="E11" s="280"/>
      <c r="F11" s="280"/>
      <c r="G11" s="280"/>
      <c r="H11" s="280"/>
      <c r="I11" s="280"/>
      <c r="J11" s="280"/>
      <c r="K11" s="280"/>
      <c r="L11" s="280"/>
      <c r="M11" s="280"/>
      <c r="N11" s="280"/>
      <c r="O11" s="280"/>
      <c r="P11" s="280"/>
      <c r="Q11" s="280"/>
      <c r="R11" s="280"/>
      <c r="S11" s="280"/>
      <c r="T11" s="280"/>
      <c r="U11" s="280"/>
      <c r="V11" s="280"/>
      <c r="W11" s="280"/>
      <c r="X11" s="280"/>
      <c r="AB11" s="374">
        <v>2020</v>
      </c>
      <c r="AC11" s="374"/>
      <c r="AD11" s="377" t="s">
        <v>131</v>
      </c>
      <c r="AE11" s="377"/>
      <c r="AF11" s="377"/>
      <c r="AG11" s="377"/>
      <c r="AH11" s="377"/>
      <c r="AI11" s="381">
        <v>83</v>
      </c>
      <c r="AJ11" s="381"/>
      <c r="AK11" s="381"/>
      <c r="AL11" s="381">
        <v>83</v>
      </c>
      <c r="AM11" s="381"/>
      <c r="AN11" s="381"/>
      <c r="AO11" s="381"/>
      <c r="AP11" s="382">
        <f>AL11/AI11</f>
        <v>1</v>
      </c>
      <c r="AQ11" s="382"/>
      <c r="AR11" s="385">
        <f>SUM(AP11:AQ14)/4</f>
        <v>1</v>
      </c>
    </row>
    <row r="12" spans="2:49" ht="12.75">
      <c r="B12" s="262" t="s">
        <v>56</v>
      </c>
      <c r="C12" s="263"/>
      <c r="D12" s="263"/>
      <c r="E12" s="263"/>
      <c r="F12" s="264"/>
      <c r="G12" s="262" t="s">
        <v>48</v>
      </c>
      <c r="H12" s="263"/>
      <c r="I12" s="263"/>
      <c r="J12" s="264"/>
      <c r="K12" s="262" t="s">
        <v>5</v>
      </c>
      <c r="L12" s="263"/>
      <c r="M12" s="263"/>
      <c r="N12" s="264"/>
      <c r="O12" s="268" t="s">
        <v>6</v>
      </c>
      <c r="P12" s="269"/>
      <c r="Q12" s="269"/>
      <c r="R12" s="269"/>
      <c r="S12" s="269"/>
      <c r="T12" s="269"/>
      <c r="U12" s="269"/>
      <c r="V12" s="269"/>
      <c r="W12" s="269"/>
      <c r="X12" s="270"/>
      <c r="Y12" s="49"/>
      <c r="Z12" s="50"/>
      <c r="AA12" s="50"/>
      <c r="AB12" s="374"/>
      <c r="AC12" s="374"/>
      <c r="AD12" s="377" t="s">
        <v>132</v>
      </c>
      <c r="AE12" s="377"/>
      <c r="AF12" s="377"/>
      <c r="AG12" s="377"/>
      <c r="AH12" s="377"/>
      <c r="AI12" s="381">
        <v>22</v>
      </c>
      <c r="AJ12" s="381"/>
      <c r="AK12" s="381"/>
      <c r="AL12" s="381">
        <v>22</v>
      </c>
      <c r="AM12" s="381"/>
      <c r="AN12" s="381"/>
      <c r="AO12" s="381"/>
      <c r="AP12" s="382">
        <f t="shared" ref="AP12:AP22" si="0">AL12/AI12</f>
        <v>1</v>
      </c>
      <c r="AQ12" s="382"/>
      <c r="AR12" s="385"/>
    </row>
    <row r="13" spans="2:49" ht="25.5" customHeight="1">
      <c r="B13" s="265"/>
      <c r="C13" s="266"/>
      <c r="D13" s="266"/>
      <c r="E13" s="266"/>
      <c r="F13" s="267"/>
      <c r="G13" s="265"/>
      <c r="H13" s="266"/>
      <c r="I13" s="266"/>
      <c r="J13" s="267"/>
      <c r="K13" s="265"/>
      <c r="L13" s="266"/>
      <c r="M13" s="266"/>
      <c r="N13" s="267"/>
      <c r="O13" s="268" t="s">
        <v>55</v>
      </c>
      <c r="P13" s="269"/>
      <c r="Q13" s="269"/>
      <c r="R13" s="270"/>
      <c r="S13" s="268" t="s">
        <v>54</v>
      </c>
      <c r="T13" s="269"/>
      <c r="U13" s="270"/>
      <c r="V13" s="268" t="s">
        <v>53</v>
      </c>
      <c r="W13" s="269"/>
      <c r="X13" s="270"/>
      <c r="Y13" s="49"/>
      <c r="Z13" s="50"/>
      <c r="AA13" s="50"/>
      <c r="AB13" s="374"/>
      <c r="AC13" s="374"/>
      <c r="AD13" s="377" t="s">
        <v>133</v>
      </c>
      <c r="AE13" s="377"/>
      <c r="AF13" s="377"/>
      <c r="AG13" s="377"/>
      <c r="AH13" s="377"/>
      <c r="AI13" s="381">
        <v>20</v>
      </c>
      <c r="AJ13" s="381"/>
      <c r="AK13" s="381"/>
      <c r="AL13" s="381">
        <v>20</v>
      </c>
      <c r="AM13" s="381"/>
      <c r="AN13" s="381"/>
      <c r="AO13" s="381"/>
      <c r="AP13" s="382">
        <f t="shared" si="0"/>
        <v>1</v>
      </c>
      <c r="AQ13" s="382"/>
      <c r="AR13" s="385"/>
    </row>
    <row r="14" spans="2:49" ht="29.25" customHeight="1">
      <c r="B14" s="276" t="s">
        <v>247</v>
      </c>
      <c r="C14" s="276"/>
      <c r="D14" s="276"/>
      <c r="E14" s="276"/>
      <c r="F14" s="276"/>
      <c r="G14" s="261" t="s">
        <v>99</v>
      </c>
      <c r="H14" s="261"/>
      <c r="I14" s="261"/>
      <c r="J14" s="261"/>
      <c r="K14" s="261">
        <v>1</v>
      </c>
      <c r="L14" s="261"/>
      <c r="M14" s="261"/>
      <c r="N14" s="261"/>
      <c r="O14" s="277">
        <v>1</v>
      </c>
      <c r="P14" s="278"/>
      <c r="Q14" s="278"/>
      <c r="R14" s="279"/>
      <c r="S14" s="329">
        <v>44561</v>
      </c>
      <c r="T14" s="330"/>
      <c r="U14" s="331"/>
      <c r="V14" s="332">
        <v>2021</v>
      </c>
      <c r="W14" s="332"/>
      <c r="X14" s="332"/>
      <c r="AB14" s="374"/>
      <c r="AC14" s="374"/>
      <c r="AD14" s="377" t="s">
        <v>134</v>
      </c>
      <c r="AE14" s="377"/>
      <c r="AF14" s="377"/>
      <c r="AG14" s="377"/>
      <c r="AH14" s="377"/>
      <c r="AI14" s="381">
        <v>50</v>
      </c>
      <c r="AJ14" s="381"/>
      <c r="AK14" s="381"/>
      <c r="AL14" s="381">
        <v>50</v>
      </c>
      <c r="AM14" s="381"/>
      <c r="AN14" s="381"/>
      <c r="AO14" s="381"/>
      <c r="AP14" s="382">
        <f t="shared" si="0"/>
        <v>1</v>
      </c>
      <c r="AQ14" s="382"/>
      <c r="AR14" s="385"/>
      <c r="AW14" s="66"/>
    </row>
    <row r="15" spans="2:49" ht="18" customHeight="1">
      <c r="B15" s="281" t="s">
        <v>7</v>
      </c>
      <c r="C15" s="282"/>
      <c r="D15" s="282"/>
      <c r="E15" s="282"/>
      <c r="F15" s="282"/>
      <c r="G15" s="282"/>
      <c r="H15" s="282"/>
      <c r="I15" s="282"/>
      <c r="J15" s="282"/>
      <c r="K15" s="282"/>
      <c r="L15" s="282"/>
      <c r="M15" s="282"/>
      <c r="N15" s="282"/>
      <c r="O15" s="282"/>
      <c r="P15" s="282"/>
      <c r="Q15" s="282"/>
      <c r="R15" s="282"/>
      <c r="S15" s="282"/>
      <c r="T15" s="282"/>
      <c r="U15" s="282"/>
      <c r="V15" s="282"/>
      <c r="W15" s="282"/>
      <c r="X15" s="283"/>
      <c r="Z15" s="46" t="s">
        <v>51</v>
      </c>
      <c r="AB15" s="375">
        <v>2021</v>
      </c>
      <c r="AC15" s="375"/>
      <c r="AD15" s="376" t="s">
        <v>135</v>
      </c>
      <c r="AE15" s="376"/>
      <c r="AF15" s="376"/>
      <c r="AG15" s="376"/>
      <c r="AH15" s="376"/>
      <c r="AI15" s="378">
        <v>103</v>
      </c>
      <c r="AJ15" s="378"/>
      <c r="AK15" s="378"/>
      <c r="AL15" s="378">
        <v>103</v>
      </c>
      <c r="AM15" s="378"/>
      <c r="AN15" s="378"/>
      <c r="AO15" s="378"/>
      <c r="AP15" s="379">
        <f t="shared" si="0"/>
        <v>1</v>
      </c>
      <c r="AQ15" s="379"/>
      <c r="AR15" s="384" t="e">
        <f t="shared" ref="AR15" si="1">SUM(AP15:AQ18)/4</f>
        <v>#DIV/0!</v>
      </c>
      <c r="AW15" s="66"/>
    </row>
    <row r="16" spans="2:49" ht="12.75" customHeight="1">
      <c r="B16" s="271" t="s">
        <v>52</v>
      </c>
      <c r="C16" s="262" t="s">
        <v>8</v>
      </c>
      <c r="D16" s="264"/>
      <c r="E16" s="262" t="s">
        <v>115</v>
      </c>
      <c r="F16" s="264"/>
      <c r="G16" s="262" t="s">
        <v>109</v>
      </c>
      <c r="H16" s="263"/>
      <c r="I16" s="263"/>
      <c r="J16" s="263"/>
      <c r="K16" s="263"/>
      <c r="L16" s="264"/>
      <c r="M16" s="274" t="s">
        <v>116</v>
      </c>
      <c r="N16" s="274"/>
      <c r="O16" s="274"/>
      <c r="P16" s="274"/>
      <c r="Q16" s="274"/>
      <c r="R16" s="274"/>
      <c r="S16" s="274"/>
      <c r="T16" s="274"/>
      <c r="U16" s="274"/>
      <c r="V16" s="274"/>
      <c r="W16" s="274"/>
      <c r="X16" s="274"/>
      <c r="AB16" s="375"/>
      <c r="AC16" s="375"/>
      <c r="AD16" s="376" t="s">
        <v>136</v>
      </c>
      <c r="AE16" s="376"/>
      <c r="AF16" s="376"/>
      <c r="AG16" s="376"/>
      <c r="AH16" s="376"/>
      <c r="AI16" s="378">
        <v>36</v>
      </c>
      <c r="AJ16" s="378"/>
      <c r="AK16" s="378"/>
      <c r="AL16" s="378">
        <v>36</v>
      </c>
      <c r="AM16" s="378"/>
      <c r="AN16" s="378"/>
      <c r="AO16" s="378"/>
      <c r="AP16" s="379">
        <f t="shared" si="0"/>
        <v>1</v>
      </c>
      <c r="AQ16" s="379"/>
      <c r="AR16" s="384"/>
      <c r="AW16" s="66"/>
    </row>
    <row r="17" spans="2:49" ht="12.75" customHeight="1">
      <c r="B17" s="272"/>
      <c r="C17" s="265"/>
      <c r="D17" s="267"/>
      <c r="E17" s="265"/>
      <c r="F17" s="267"/>
      <c r="G17" s="265"/>
      <c r="H17" s="266"/>
      <c r="I17" s="266"/>
      <c r="J17" s="266"/>
      <c r="K17" s="266"/>
      <c r="L17" s="267"/>
      <c r="M17" s="268" t="s">
        <v>121</v>
      </c>
      <c r="N17" s="269"/>
      <c r="O17" s="269"/>
      <c r="P17" s="269"/>
      <c r="Q17" s="270"/>
      <c r="R17" s="268" t="s">
        <v>122</v>
      </c>
      <c r="S17" s="269"/>
      <c r="T17" s="269"/>
      <c r="U17" s="269"/>
      <c r="V17" s="273" t="s">
        <v>117</v>
      </c>
      <c r="W17" s="273"/>
      <c r="X17" s="273"/>
      <c r="AB17" s="375"/>
      <c r="AC17" s="375"/>
      <c r="AD17" s="376" t="s">
        <v>137</v>
      </c>
      <c r="AE17" s="376"/>
      <c r="AF17" s="376"/>
      <c r="AG17" s="376"/>
      <c r="AH17" s="376"/>
      <c r="AI17" s="378"/>
      <c r="AJ17" s="378"/>
      <c r="AK17" s="378"/>
      <c r="AL17" s="378"/>
      <c r="AM17" s="378"/>
      <c r="AN17" s="378"/>
      <c r="AO17" s="378"/>
      <c r="AP17" s="379" t="e">
        <f t="shared" si="0"/>
        <v>#DIV/0!</v>
      </c>
      <c r="AQ17" s="379"/>
      <c r="AR17" s="384"/>
    </row>
    <row r="18" spans="2:49" ht="28.5" customHeight="1">
      <c r="B18" s="63" t="s">
        <v>195</v>
      </c>
      <c r="C18" s="259" t="s">
        <v>112</v>
      </c>
      <c r="D18" s="260"/>
      <c r="E18" s="261">
        <v>1</v>
      </c>
      <c r="F18" s="261"/>
      <c r="G18" s="276" t="s">
        <v>245</v>
      </c>
      <c r="H18" s="276"/>
      <c r="I18" s="276"/>
      <c r="J18" s="276"/>
      <c r="K18" s="276"/>
      <c r="L18" s="276"/>
      <c r="M18" s="333" t="s">
        <v>123</v>
      </c>
      <c r="N18" s="333"/>
      <c r="O18" s="333"/>
      <c r="P18" s="333"/>
      <c r="Q18" s="333"/>
      <c r="R18" s="334" t="s">
        <v>124</v>
      </c>
      <c r="S18" s="334"/>
      <c r="T18" s="334"/>
      <c r="U18" s="334"/>
      <c r="V18" s="335" t="s">
        <v>125</v>
      </c>
      <c r="W18" s="335"/>
      <c r="X18" s="335"/>
      <c r="AB18" s="375"/>
      <c r="AC18" s="375"/>
      <c r="AD18" s="376" t="s">
        <v>138</v>
      </c>
      <c r="AE18" s="376"/>
      <c r="AF18" s="376"/>
      <c r="AG18" s="376"/>
      <c r="AH18" s="376"/>
      <c r="AI18" s="378"/>
      <c r="AJ18" s="378"/>
      <c r="AK18" s="378"/>
      <c r="AL18" s="378"/>
      <c r="AM18" s="378"/>
      <c r="AN18" s="378"/>
      <c r="AO18" s="378"/>
      <c r="AP18" s="379" t="e">
        <f t="shared" si="0"/>
        <v>#DIV/0!</v>
      </c>
      <c r="AQ18" s="379"/>
      <c r="AR18" s="384"/>
      <c r="AW18" s="66"/>
    </row>
    <row r="19" spans="2:49" ht="25.15" customHeight="1">
      <c r="B19" s="268" t="s">
        <v>9</v>
      </c>
      <c r="C19" s="269"/>
      <c r="D19" s="269"/>
      <c r="E19" s="269"/>
      <c r="F19" s="269"/>
      <c r="G19" s="269"/>
      <c r="H19" s="269"/>
      <c r="I19" s="269"/>
      <c r="J19" s="269"/>
      <c r="K19" s="269"/>
      <c r="L19" s="270"/>
      <c r="M19" s="268" t="s">
        <v>10</v>
      </c>
      <c r="N19" s="269"/>
      <c r="O19" s="269"/>
      <c r="P19" s="269"/>
      <c r="Q19" s="269"/>
      <c r="R19" s="269"/>
      <c r="S19" s="269"/>
      <c r="T19" s="269"/>
      <c r="U19" s="269"/>
      <c r="V19" s="269"/>
      <c r="W19" s="269"/>
      <c r="X19" s="270"/>
      <c r="AB19" s="374">
        <v>2022</v>
      </c>
      <c r="AC19" s="374"/>
      <c r="AD19" s="377" t="s">
        <v>139</v>
      </c>
      <c r="AE19" s="377"/>
      <c r="AF19" s="377"/>
      <c r="AG19" s="377"/>
      <c r="AH19" s="377"/>
      <c r="AI19" s="381"/>
      <c r="AJ19" s="381"/>
      <c r="AK19" s="381"/>
      <c r="AL19" s="381"/>
      <c r="AM19" s="381"/>
      <c r="AN19" s="381"/>
      <c r="AO19" s="381"/>
      <c r="AP19" s="382" t="e">
        <f t="shared" si="0"/>
        <v>#DIV/0!</v>
      </c>
      <c r="AQ19" s="382"/>
      <c r="AR19" s="385" t="e">
        <f t="shared" ref="AR19" si="2">SUM(AP19:AQ22)/4</f>
        <v>#DIV/0!</v>
      </c>
    </row>
    <row r="20" spans="2:49" ht="45.4" customHeight="1">
      <c r="B20" s="259" t="s">
        <v>248</v>
      </c>
      <c r="C20" s="286"/>
      <c r="D20" s="286"/>
      <c r="E20" s="286"/>
      <c r="F20" s="286"/>
      <c r="G20" s="286"/>
      <c r="H20" s="286"/>
      <c r="I20" s="286"/>
      <c r="J20" s="286"/>
      <c r="K20" s="286"/>
      <c r="L20" s="260"/>
      <c r="M20" s="259"/>
      <c r="N20" s="286"/>
      <c r="O20" s="286"/>
      <c r="P20" s="286"/>
      <c r="Q20" s="286"/>
      <c r="R20" s="286"/>
      <c r="S20" s="286"/>
      <c r="T20" s="286"/>
      <c r="U20" s="286"/>
      <c r="V20" s="286"/>
      <c r="W20" s="286"/>
      <c r="X20" s="260"/>
      <c r="AA20" s="51"/>
      <c r="AB20" s="374"/>
      <c r="AC20" s="374"/>
      <c r="AD20" s="377" t="s">
        <v>140</v>
      </c>
      <c r="AE20" s="377"/>
      <c r="AF20" s="377"/>
      <c r="AG20" s="377"/>
      <c r="AH20" s="377"/>
      <c r="AI20" s="381"/>
      <c r="AJ20" s="381"/>
      <c r="AK20" s="381"/>
      <c r="AL20" s="381"/>
      <c r="AM20" s="381"/>
      <c r="AN20" s="381"/>
      <c r="AO20" s="381"/>
      <c r="AP20" s="382" t="e">
        <f t="shared" si="0"/>
        <v>#DIV/0!</v>
      </c>
      <c r="AQ20" s="382"/>
      <c r="AR20" s="385"/>
      <c r="AW20" s="66"/>
    </row>
    <row r="21" spans="2:49" ht="18.95" customHeight="1">
      <c r="B21" s="281" t="s">
        <v>11</v>
      </c>
      <c r="C21" s="282"/>
      <c r="D21" s="282"/>
      <c r="E21" s="282"/>
      <c r="F21" s="282"/>
      <c r="G21" s="282"/>
      <c r="H21" s="282"/>
      <c r="I21" s="282"/>
      <c r="J21" s="282"/>
      <c r="K21" s="282"/>
      <c r="L21" s="282"/>
      <c r="M21" s="282"/>
      <c r="N21" s="282"/>
      <c r="O21" s="282"/>
      <c r="P21" s="282"/>
      <c r="Q21" s="282"/>
      <c r="R21" s="282"/>
      <c r="S21" s="282"/>
      <c r="T21" s="282"/>
      <c r="U21" s="282"/>
      <c r="V21" s="282"/>
      <c r="W21" s="282"/>
      <c r="X21" s="283"/>
      <c r="AB21" s="374"/>
      <c r="AC21" s="374"/>
      <c r="AD21" s="377" t="s">
        <v>141</v>
      </c>
      <c r="AE21" s="377"/>
      <c r="AF21" s="377"/>
      <c r="AG21" s="377"/>
      <c r="AH21" s="377"/>
      <c r="AI21" s="381"/>
      <c r="AJ21" s="381"/>
      <c r="AK21" s="381"/>
      <c r="AL21" s="381"/>
      <c r="AM21" s="381"/>
      <c r="AN21" s="381"/>
      <c r="AO21" s="381"/>
      <c r="AP21" s="382" t="e">
        <f t="shared" si="0"/>
        <v>#DIV/0!</v>
      </c>
      <c r="AQ21" s="382"/>
      <c r="AR21" s="385"/>
      <c r="AW21" s="66"/>
    </row>
    <row r="22" spans="2:49" ht="18.95" customHeight="1">
      <c r="B22" s="284" t="s">
        <v>12</v>
      </c>
      <c r="C22" s="284"/>
      <c r="D22" s="72" t="s">
        <v>13</v>
      </c>
      <c r="E22" s="72" t="s">
        <v>14</v>
      </c>
      <c r="F22" s="72" t="s">
        <v>15</v>
      </c>
      <c r="G22" s="285" t="s">
        <v>16</v>
      </c>
      <c r="H22" s="285"/>
      <c r="I22" s="285"/>
      <c r="J22" s="72" t="s">
        <v>17</v>
      </c>
      <c r="K22" s="285" t="s">
        <v>18</v>
      </c>
      <c r="L22" s="285"/>
      <c r="M22" s="285"/>
      <c r="N22" s="72" t="s">
        <v>19</v>
      </c>
      <c r="O22" s="285" t="s">
        <v>20</v>
      </c>
      <c r="P22" s="285"/>
      <c r="Q22" s="285" t="s">
        <v>21</v>
      </c>
      <c r="R22" s="285"/>
      <c r="S22" s="285"/>
      <c r="T22" s="285" t="s">
        <v>22</v>
      </c>
      <c r="U22" s="285"/>
      <c r="V22" s="285" t="s">
        <v>23</v>
      </c>
      <c r="W22" s="285"/>
      <c r="X22" s="72" t="s">
        <v>24</v>
      </c>
      <c r="AB22" s="374"/>
      <c r="AC22" s="374"/>
      <c r="AD22" s="377" t="s">
        <v>142</v>
      </c>
      <c r="AE22" s="377"/>
      <c r="AF22" s="377"/>
      <c r="AG22" s="377"/>
      <c r="AH22" s="377"/>
      <c r="AI22" s="381"/>
      <c r="AJ22" s="381"/>
      <c r="AK22" s="381"/>
      <c r="AL22" s="381"/>
      <c r="AM22" s="381"/>
      <c r="AN22" s="381"/>
      <c r="AO22" s="381"/>
      <c r="AP22" s="382" t="e">
        <f t="shared" si="0"/>
        <v>#DIV/0!</v>
      </c>
      <c r="AQ22" s="382"/>
      <c r="AR22" s="385"/>
    </row>
    <row r="23" spans="2:49" ht="18.95" customHeight="1">
      <c r="B23" s="284" t="s">
        <v>25</v>
      </c>
      <c r="C23" s="284"/>
      <c r="D23" s="368">
        <f>AL15</f>
        <v>103</v>
      </c>
      <c r="E23" s="369"/>
      <c r="F23" s="370"/>
      <c r="G23" s="371">
        <f>AL16</f>
        <v>36</v>
      </c>
      <c r="H23" s="570"/>
      <c r="I23" s="570"/>
      <c r="J23" s="570"/>
      <c r="K23" s="570"/>
      <c r="L23" s="570"/>
      <c r="M23" s="571"/>
      <c r="N23" s="368">
        <f>AL17</f>
        <v>0</v>
      </c>
      <c r="O23" s="369"/>
      <c r="P23" s="369"/>
      <c r="Q23" s="369"/>
      <c r="R23" s="369"/>
      <c r="S23" s="370"/>
      <c r="T23" s="371">
        <f>AL18</f>
        <v>0</v>
      </c>
      <c r="U23" s="286"/>
      <c r="V23" s="286"/>
      <c r="W23" s="286"/>
      <c r="X23" s="260"/>
      <c r="Z23" s="52"/>
      <c r="AA23" s="52"/>
    </row>
    <row r="24" spans="2:49" ht="18.95" customHeight="1">
      <c r="B24" s="284" t="s">
        <v>26</v>
      </c>
      <c r="C24" s="284"/>
      <c r="D24" s="368">
        <f>AI15</f>
        <v>103</v>
      </c>
      <c r="E24" s="369"/>
      <c r="F24" s="370"/>
      <c r="G24" s="371">
        <f>AI16</f>
        <v>36</v>
      </c>
      <c r="H24" s="286"/>
      <c r="I24" s="286"/>
      <c r="J24" s="286"/>
      <c r="K24" s="286"/>
      <c r="L24" s="286"/>
      <c r="M24" s="260"/>
      <c r="N24" s="368">
        <f>AI17</f>
        <v>0</v>
      </c>
      <c r="O24" s="369"/>
      <c r="P24" s="369"/>
      <c r="Q24" s="369"/>
      <c r="R24" s="369"/>
      <c r="S24" s="370"/>
      <c r="T24" s="371">
        <f>AI18</f>
        <v>0</v>
      </c>
      <c r="U24" s="286"/>
      <c r="V24" s="286"/>
      <c r="W24" s="286"/>
      <c r="X24" s="260"/>
      <c r="Y24" s="53"/>
    </row>
    <row r="25" spans="2:49" ht="19.7" customHeight="1">
      <c r="B25" s="281" t="s">
        <v>47</v>
      </c>
      <c r="C25" s="282"/>
      <c r="D25" s="282"/>
      <c r="E25" s="282"/>
      <c r="F25" s="282"/>
      <c r="G25" s="282"/>
      <c r="H25" s="282"/>
      <c r="I25" s="282"/>
      <c r="J25" s="282"/>
      <c r="K25" s="282"/>
      <c r="L25" s="282"/>
      <c r="M25" s="282"/>
      <c r="N25" s="282"/>
      <c r="O25" s="282"/>
      <c r="P25" s="282"/>
      <c r="Q25" s="282"/>
      <c r="R25" s="282"/>
      <c r="S25" s="282"/>
      <c r="T25" s="282"/>
      <c r="U25" s="282"/>
      <c r="V25" s="282"/>
      <c r="W25" s="282"/>
      <c r="X25" s="283"/>
    </row>
    <row r="26" spans="2:49" ht="25.5">
      <c r="B26" s="72" t="s">
        <v>27</v>
      </c>
      <c r="C26" s="72" t="s">
        <v>28</v>
      </c>
      <c r="D26" s="72" t="s">
        <v>29</v>
      </c>
      <c r="E26" s="72" t="s">
        <v>30</v>
      </c>
      <c r="F26" s="27"/>
      <c r="G26" s="27"/>
      <c r="H26" s="299"/>
      <c r="I26" s="299"/>
      <c r="J26" s="299"/>
      <c r="K26" s="299"/>
      <c r="L26" s="299"/>
      <c r="M26" s="299"/>
      <c r="N26" s="299"/>
      <c r="O26" s="299"/>
      <c r="P26" s="299"/>
      <c r="Q26" s="299"/>
      <c r="R26" s="299"/>
      <c r="S26" s="301"/>
      <c r="T26" s="301"/>
      <c r="U26" s="301"/>
      <c r="V26" s="301"/>
      <c r="W26" s="301"/>
      <c r="X26" s="302"/>
    </row>
    <row r="27" spans="2:49" ht="17.649999999999999" customHeight="1">
      <c r="B27" s="74" t="s">
        <v>31</v>
      </c>
      <c r="C27" s="365">
        <f>IF(ISERROR($D$23/$D$24),0,$D$23/$D$24)</f>
        <v>1</v>
      </c>
      <c r="D27" s="365">
        <f>$E$18</f>
        <v>1</v>
      </c>
      <c r="E27" s="73">
        <f>$O$14</f>
        <v>1</v>
      </c>
      <c r="F27" s="28"/>
      <c r="G27" s="28"/>
      <c r="H27" s="300"/>
      <c r="I27" s="300"/>
      <c r="J27" s="303"/>
      <c r="K27" s="303"/>
      <c r="L27" s="5"/>
      <c r="M27" s="5"/>
      <c r="N27" s="300"/>
      <c r="O27" s="300"/>
      <c r="P27" s="300"/>
      <c r="Q27" s="300"/>
      <c r="R27" s="300"/>
      <c r="S27" s="304"/>
      <c r="T27" s="304"/>
      <c r="U27" s="304"/>
      <c r="V27" s="304"/>
      <c r="W27" s="304"/>
      <c r="X27" s="305"/>
    </row>
    <row r="28" spans="2:49" ht="17.649999999999999" customHeight="1">
      <c r="B28" s="74" t="s">
        <v>32</v>
      </c>
      <c r="C28" s="366"/>
      <c r="D28" s="366"/>
      <c r="E28" s="73">
        <f t="shared" ref="E28:E37" si="3">$O$14</f>
        <v>1</v>
      </c>
      <c r="F28" s="28"/>
      <c r="G28" s="28"/>
      <c r="H28" s="303"/>
      <c r="I28" s="303"/>
      <c r="J28" s="303"/>
      <c r="K28" s="303"/>
      <c r="L28" s="6"/>
      <c r="M28" s="5"/>
      <c r="N28" s="303"/>
      <c r="O28" s="303"/>
      <c r="P28" s="303"/>
      <c r="Q28" s="303"/>
      <c r="R28" s="303"/>
      <c r="S28" s="304"/>
      <c r="T28" s="304"/>
      <c r="U28" s="304"/>
      <c r="V28" s="304"/>
      <c r="W28" s="304"/>
      <c r="X28" s="305"/>
    </row>
    <row r="29" spans="2:49" ht="17.649999999999999" customHeight="1">
      <c r="B29" s="74" t="s">
        <v>33</v>
      </c>
      <c r="C29" s="367"/>
      <c r="D29" s="367"/>
      <c r="E29" s="73">
        <f t="shared" si="3"/>
        <v>1</v>
      </c>
      <c r="F29" s="28"/>
      <c r="G29" s="28"/>
      <c r="H29" s="303"/>
      <c r="I29" s="303"/>
      <c r="J29" s="303"/>
      <c r="K29" s="303"/>
      <c r="L29" s="6"/>
      <c r="M29" s="5"/>
      <c r="N29" s="303"/>
      <c r="O29" s="303"/>
      <c r="P29" s="303"/>
      <c r="Q29" s="303"/>
      <c r="R29" s="303"/>
      <c r="S29" s="304"/>
      <c r="T29" s="304"/>
      <c r="U29" s="304"/>
      <c r="V29" s="304"/>
      <c r="W29" s="304"/>
      <c r="X29" s="305"/>
    </row>
    <row r="30" spans="2:49" ht="17.649999999999999" customHeight="1">
      <c r="B30" s="74" t="s">
        <v>34</v>
      </c>
      <c r="C30" s="365">
        <f>IF(ISERROR($G$23/$G$24),0,$G$23/$G$24)</f>
        <v>1</v>
      </c>
      <c r="D30" s="365">
        <f t="shared" ref="D30:D36" si="4">$E$18</f>
        <v>1</v>
      </c>
      <c r="E30" s="73">
        <f t="shared" si="3"/>
        <v>1</v>
      </c>
      <c r="F30" s="28"/>
      <c r="G30" s="28"/>
      <c r="H30" s="303"/>
      <c r="I30" s="303"/>
      <c r="J30" s="303"/>
      <c r="K30" s="303"/>
      <c r="L30" s="6"/>
      <c r="M30" s="5"/>
      <c r="N30" s="303"/>
      <c r="O30" s="303"/>
      <c r="P30" s="303"/>
      <c r="Q30" s="303"/>
      <c r="R30" s="303"/>
      <c r="S30" s="304"/>
      <c r="T30" s="304"/>
      <c r="U30" s="304"/>
      <c r="V30" s="304"/>
      <c r="W30" s="304"/>
      <c r="X30" s="305"/>
    </row>
    <row r="31" spans="2:49" ht="17.649999999999999" customHeight="1">
      <c r="B31" s="74" t="s">
        <v>35</v>
      </c>
      <c r="C31" s="366"/>
      <c r="D31" s="366"/>
      <c r="E31" s="73">
        <f t="shared" si="3"/>
        <v>1</v>
      </c>
      <c r="F31" s="28"/>
      <c r="G31" s="28"/>
      <c r="H31" s="303"/>
      <c r="I31" s="303"/>
      <c r="J31" s="303"/>
      <c r="K31" s="303"/>
      <c r="L31" s="6"/>
      <c r="M31" s="5"/>
      <c r="N31" s="303"/>
      <c r="O31" s="303"/>
      <c r="P31" s="303"/>
      <c r="Q31" s="303"/>
      <c r="R31" s="303"/>
      <c r="S31" s="304"/>
      <c r="T31" s="304"/>
      <c r="U31" s="304"/>
      <c r="V31" s="304"/>
      <c r="W31" s="304"/>
      <c r="X31" s="305"/>
    </row>
    <row r="32" spans="2:49" ht="17.649999999999999" customHeight="1">
      <c r="B32" s="74" t="s">
        <v>36</v>
      </c>
      <c r="C32" s="367"/>
      <c r="D32" s="367"/>
      <c r="E32" s="73">
        <f t="shared" si="3"/>
        <v>1</v>
      </c>
      <c r="F32" s="28"/>
      <c r="G32" s="28"/>
      <c r="H32" s="303"/>
      <c r="I32" s="303"/>
      <c r="J32" s="303"/>
      <c r="K32" s="303"/>
      <c r="L32" s="6"/>
      <c r="M32" s="5"/>
      <c r="N32" s="303"/>
      <c r="O32" s="303"/>
      <c r="P32" s="303"/>
      <c r="Q32" s="303"/>
      <c r="R32" s="303"/>
      <c r="S32" s="304"/>
      <c r="T32" s="304"/>
      <c r="U32" s="304"/>
      <c r="V32" s="304"/>
      <c r="W32" s="304"/>
      <c r="X32" s="305"/>
    </row>
    <row r="33" spans="2:27" ht="17.649999999999999" customHeight="1">
      <c r="B33" s="74" t="s">
        <v>37</v>
      </c>
      <c r="C33" s="365">
        <f>IF(ISERROR($N$23/$N$24),0,$N$23/$N$24)</f>
        <v>0</v>
      </c>
      <c r="D33" s="365">
        <f t="shared" si="4"/>
        <v>1</v>
      </c>
      <c r="E33" s="73">
        <f t="shared" si="3"/>
        <v>1</v>
      </c>
      <c r="F33" s="28"/>
      <c r="G33" s="28"/>
      <c r="H33" s="303"/>
      <c r="I33" s="303"/>
      <c r="J33" s="303"/>
      <c r="K33" s="303"/>
      <c r="L33" s="6"/>
      <c r="M33" s="5"/>
      <c r="N33" s="303"/>
      <c r="O33" s="303"/>
      <c r="P33" s="303"/>
      <c r="Q33" s="303"/>
      <c r="R33" s="303"/>
      <c r="S33" s="304"/>
      <c r="T33" s="304"/>
      <c r="U33" s="304"/>
      <c r="V33" s="304"/>
      <c r="W33" s="304"/>
      <c r="X33" s="305"/>
    </row>
    <row r="34" spans="2:27" ht="17.649999999999999" customHeight="1">
      <c r="B34" s="74" t="s">
        <v>38</v>
      </c>
      <c r="C34" s="366"/>
      <c r="D34" s="366"/>
      <c r="E34" s="73">
        <f t="shared" si="3"/>
        <v>1</v>
      </c>
      <c r="F34" s="28"/>
      <c r="G34" s="28"/>
      <c r="H34" s="303"/>
      <c r="I34" s="303"/>
      <c r="J34" s="303"/>
      <c r="K34" s="303"/>
      <c r="L34" s="6"/>
      <c r="M34" s="5"/>
      <c r="N34" s="303"/>
      <c r="O34" s="303"/>
      <c r="P34" s="303"/>
      <c r="Q34" s="303"/>
      <c r="R34" s="303"/>
      <c r="S34" s="304"/>
      <c r="T34" s="304"/>
      <c r="U34" s="304"/>
      <c r="V34" s="304"/>
      <c r="W34" s="304"/>
      <c r="X34" s="305"/>
    </row>
    <row r="35" spans="2:27" ht="17.649999999999999" customHeight="1">
      <c r="B35" s="74" t="s">
        <v>39</v>
      </c>
      <c r="C35" s="367"/>
      <c r="D35" s="367"/>
      <c r="E35" s="73">
        <f t="shared" si="3"/>
        <v>1</v>
      </c>
      <c r="F35" s="28"/>
      <c r="G35" s="28"/>
      <c r="H35" s="303"/>
      <c r="I35" s="303"/>
      <c r="J35" s="303"/>
      <c r="K35" s="303"/>
      <c r="L35" s="6"/>
      <c r="M35" s="5"/>
      <c r="N35" s="303"/>
      <c r="O35" s="303"/>
      <c r="P35" s="303"/>
      <c r="Q35" s="303"/>
      <c r="R35" s="303"/>
      <c r="S35" s="304"/>
      <c r="T35" s="304"/>
      <c r="U35" s="304"/>
      <c r="V35" s="304"/>
      <c r="W35" s="304"/>
      <c r="X35" s="305"/>
    </row>
    <row r="36" spans="2:27" ht="17.649999999999999" customHeight="1">
      <c r="B36" s="74" t="s">
        <v>40</v>
      </c>
      <c r="C36" s="365">
        <f>IF(ISERROR($T$23/$T$24),0,$T$23/$T$24)</f>
        <v>0</v>
      </c>
      <c r="D36" s="365">
        <f t="shared" si="4"/>
        <v>1</v>
      </c>
      <c r="E36" s="73">
        <f t="shared" si="3"/>
        <v>1</v>
      </c>
      <c r="F36" s="28"/>
      <c r="G36" s="28"/>
      <c r="H36" s="303"/>
      <c r="I36" s="303"/>
      <c r="J36" s="303"/>
      <c r="K36" s="303"/>
      <c r="L36" s="6"/>
      <c r="M36" s="5"/>
      <c r="N36" s="303"/>
      <c r="O36" s="303"/>
      <c r="P36" s="303"/>
      <c r="Q36" s="303"/>
      <c r="R36" s="303"/>
      <c r="S36" s="304"/>
      <c r="T36" s="304"/>
      <c r="U36" s="304"/>
      <c r="V36" s="304"/>
      <c r="W36" s="304"/>
      <c r="X36" s="305"/>
    </row>
    <row r="37" spans="2:27" ht="17.649999999999999" customHeight="1">
      <c r="B37" s="74" t="s">
        <v>41</v>
      </c>
      <c r="C37" s="366"/>
      <c r="D37" s="366"/>
      <c r="E37" s="73">
        <f t="shared" si="3"/>
        <v>1</v>
      </c>
      <c r="F37" s="28"/>
      <c r="G37" s="28"/>
      <c r="H37" s="303"/>
      <c r="I37" s="303"/>
      <c r="J37" s="303"/>
      <c r="K37" s="303"/>
      <c r="L37" s="6"/>
      <c r="M37" s="5"/>
      <c r="N37" s="303"/>
      <c r="O37" s="303"/>
      <c r="P37" s="303"/>
      <c r="Q37" s="303"/>
      <c r="R37" s="303"/>
      <c r="S37" s="304"/>
      <c r="T37" s="304"/>
      <c r="U37" s="304"/>
      <c r="V37" s="304"/>
      <c r="W37" s="304"/>
      <c r="X37" s="305"/>
    </row>
    <row r="38" spans="2:27" ht="17.649999999999999" customHeight="1">
      <c r="B38" s="74" t="s">
        <v>42</v>
      </c>
      <c r="C38" s="367"/>
      <c r="D38" s="367"/>
      <c r="E38" s="73">
        <v>0</v>
      </c>
      <c r="F38" s="29"/>
      <c r="G38" s="29"/>
      <c r="H38" s="308"/>
      <c r="I38" s="308"/>
      <c r="J38" s="308"/>
      <c r="K38" s="308"/>
      <c r="L38" s="7"/>
      <c r="M38" s="8"/>
      <c r="N38" s="308"/>
      <c r="O38" s="308"/>
      <c r="P38" s="308"/>
      <c r="Q38" s="308"/>
      <c r="R38" s="308"/>
      <c r="S38" s="306"/>
      <c r="T38" s="306"/>
      <c r="U38" s="306"/>
      <c r="V38" s="306"/>
      <c r="W38" s="306"/>
      <c r="X38" s="307"/>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311" t="s">
        <v>50</v>
      </c>
      <c r="C40" s="312"/>
      <c r="D40" s="312"/>
      <c r="E40" s="312"/>
      <c r="F40" s="312"/>
      <c r="G40" s="312"/>
      <c r="H40" s="312"/>
      <c r="I40" s="312"/>
      <c r="J40" s="312"/>
      <c r="K40" s="312"/>
      <c r="L40" s="312"/>
      <c r="M40" s="312"/>
      <c r="N40" s="312"/>
      <c r="O40" s="312"/>
      <c r="P40" s="312"/>
      <c r="Q40" s="312"/>
      <c r="R40" s="312"/>
      <c r="S40" s="312"/>
      <c r="T40" s="312"/>
      <c r="U40" s="312"/>
      <c r="V40" s="312"/>
      <c r="W40" s="312"/>
      <c r="X40" s="313"/>
    </row>
    <row r="41" spans="2:27" ht="33" customHeight="1">
      <c r="B41" s="309"/>
      <c r="C41" s="309"/>
      <c r="D41" s="309"/>
      <c r="E41" s="309"/>
      <c r="F41" s="309"/>
      <c r="G41" s="309"/>
      <c r="H41" s="309"/>
      <c r="I41" s="309"/>
      <c r="J41" s="309"/>
      <c r="K41" s="309"/>
      <c r="L41" s="309"/>
      <c r="M41" s="309"/>
      <c r="N41" s="309"/>
      <c r="O41" s="309"/>
      <c r="P41" s="309"/>
      <c r="Q41" s="309"/>
      <c r="R41" s="309"/>
      <c r="S41" s="309"/>
      <c r="T41" s="309"/>
      <c r="U41" s="309"/>
      <c r="V41" s="309"/>
      <c r="W41" s="309"/>
      <c r="X41" s="309"/>
      <c r="Y41" s="54"/>
      <c r="Z41" s="55"/>
      <c r="AA41" s="55"/>
    </row>
    <row r="42" spans="2:27" ht="10.5" customHeight="1">
      <c r="B42" s="310"/>
      <c r="C42" s="299"/>
      <c r="D42" s="299"/>
      <c r="E42" s="299"/>
      <c r="F42" s="299"/>
      <c r="G42" s="299"/>
      <c r="H42" s="299"/>
      <c r="I42" s="299"/>
      <c r="J42" s="299"/>
      <c r="K42" s="299"/>
      <c r="L42" s="299"/>
      <c r="M42" s="299"/>
      <c r="N42" s="299"/>
      <c r="O42" s="299"/>
      <c r="P42" s="299"/>
      <c r="Q42" s="299"/>
      <c r="R42" s="299"/>
      <c r="S42" s="299"/>
      <c r="T42" s="299"/>
      <c r="U42" s="299"/>
      <c r="V42" s="299"/>
      <c r="W42" s="299"/>
      <c r="X42" s="302"/>
      <c r="Y42" s="56"/>
      <c r="Z42" s="57"/>
      <c r="AA42" s="58"/>
    </row>
    <row r="43" spans="2:27" ht="18" customHeight="1">
      <c r="B43" s="323" t="s">
        <v>43</v>
      </c>
      <c r="C43" s="324"/>
      <c r="D43" s="324"/>
      <c r="E43" s="324"/>
      <c r="F43" s="324"/>
      <c r="G43" s="324"/>
      <c r="H43" s="324"/>
      <c r="I43" s="324"/>
      <c r="J43" s="324"/>
      <c r="K43" s="324"/>
      <c r="L43" s="324"/>
      <c r="M43" s="324"/>
      <c r="N43" s="324"/>
      <c r="O43" s="324"/>
      <c r="P43" s="324"/>
      <c r="Q43" s="324"/>
      <c r="R43" s="324"/>
      <c r="S43" s="324"/>
      <c r="T43" s="324"/>
      <c r="U43" s="324"/>
      <c r="V43" s="324"/>
      <c r="W43" s="324"/>
      <c r="X43" s="325"/>
      <c r="Y43" s="56"/>
      <c r="Z43" s="57"/>
      <c r="AA43" s="58"/>
    </row>
    <row r="44" spans="2:27" ht="32.25" customHeight="1">
      <c r="B44" s="326"/>
      <c r="C44" s="327"/>
      <c r="D44" s="327"/>
      <c r="E44" s="327"/>
      <c r="F44" s="327"/>
      <c r="G44" s="327"/>
      <c r="H44" s="327"/>
      <c r="I44" s="327"/>
      <c r="J44" s="327"/>
      <c r="K44" s="327"/>
      <c r="L44" s="327"/>
      <c r="M44" s="327"/>
      <c r="N44" s="327"/>
      <c r="O44" s="327"/>
      <c r="P44" s="327"/>
      <c r="Q44" s="327"/>
      <c r="R44" s="327"/>
      <c r="S44" s="327"/>
      <c r="T44" s="327"/>
      <c r="U44" s="327"/>
      <c r="V44" s="327"/>
      <c r="W44" s="327"/>
      <c r="X44" s="328"/>
      <c r="Y44" s="56"/>
      <c r="Z44" s="57"/>
      <c r="AA44" s="58"/>
    </row>
    <row r="45" spans="2:27" ht="8.4499999999999993" customHeight="1">
      <c r="B45" s="30"/>
      <c r="C45" s="27"/>
      <c r="D45" s="27"/>
      <c r="E45" s="27"/>
      <c r="F45" s="27"/>
      <c r="G45" s="299"/>
      <c r="H45" s="299"/>
      <c r="I45" s="299"/>
      <c r="J45" s="299"/>
      <c r="K45" s="299"/>
      <c r="L45" s="299"/>
      <c r="M45" s="27"/>
      <c r="N45" s="27"/>
      <c r="O45" s="27"/>
      <c r="P45" s="27"/>
      <c r="Q45" s="27"/>
      <c r="R45" s="27"/>
      <c r="S45" s="27"/>
      <c r="T45" s="27"/>
      <c r="U45" s="27"/>
      <c r="V45" s="27"/>
      <c r="W45" s="27"/>
      <c r="X45" s="31"/>
      <c r="Y45" s="56"/>
      <c r="Z45" s="57"/>
      <c r="AA45" s="58"/>
    </row>
    <row r="46" spans="2:27" ht="12.75">
      <c r="B46" s="314" t="s">
        <v>44</v>
      </c>
      <c r="C46" s="315"/>
      <c r="D46" s="315"/>
      <c r="E46" s="315"/>
      <c r="F46" s="315"/>
      <c r="G46" s="315"/>
      <c r="H46" s="315"/>
      <c r="I46" s="28"/>
      <c r="J46" s="13" t="s">
        <v>45</v>
      </c>
      <c r="K46" s="28"/>
      <c r="L46" s="316" t="s">
        <v>278</v>
      </c>
      <c r="M46" s="317"/>
      <c r="N46" s="28"/>
      <c r="O46" s="5" t="s">
        <v>46</v>
      </c>
      <c r="P46" s="28"/>
      <c r="Q46" s="259"/>
      <c r="R46" s="260"/>
      <c r="S46" s="28"/>
      <c r="T46" s="28"/>
      <c r="U46" s="28"/>
      <c r="V46" s="28"/>
      <c r="W46" s="28"/>
      <c r="X46" s="33"/>
      <c r="Y46" s="56"/>
      <c r="Z46" s="57"/>
      <c r="AA46" s="58"/>
    </row>
    <row r="47" spans="2:27" ht="8.4499999999999993" customHeight="1">
      <c r="B47" s="34"/>
      <c r="C47" s="28"/>
      <c r="D47" s="28"/>
      <c r="E47" s="28"/>
      <c r="F47" s="28"/>
      <c r="G47" s="28"/>
      <c r="H47" s="28"/>
      <c r="I47" s="318"/>
      <c r="J47" s="318"/>
      <c r="K47" s="318"/>
      <c r="L47" s="318"/>
      <c r="M47" s="318"/>
      <c r="N47" s="318"/>
      <c r="O47" s="318"/>
      <c r="P47" s="318"/>
      <c r="Q47" s="318"/>
      <c r="R47" s="318"/>
      <c r="S47" s="318"/>
      <c r="T47" s="318"/>
      <c r="U47" s="318"/>
      <c r="V47" s="318"/>
      <c r="W47" s="318"/>
      <c r="X47" s="319"/>
      <c r="Y47" s="56"/>
      <c r="Z47" s="57"/>
      <c r="AA47" s="58"/>
    </row>
    <row r="48" spans="2:27" ht="35.25" customHeight="1">
      <c r="B48" s="320" t="s">
        <v>57</v>
      </c>
      <c r="C48" s="321"/>
      <c r="D48" s="321"/>
      <c r="E48" s="321"/>
      <c r="F48" s="321"/>
      <c r="G48" s="321"/>
      <c r="H48" s="321"/>
      <c r="I48" s="321"/>
      <c r="J48" s="321"/>
      <c r="K48" s="321"/>
      <c r="L48" s="321"/>
      <c r="M48" s="321"/>
      <c r="N48" s="321"/>
      <c r="O48" s="321"/>
      <c r="P48" s="321"/>
      <c r="Q48" s="321"/>
      <c r="R48" s="321"/>
      <c r="S48" s="321"/>
      <c r="T48" s="321"/>
      <c r="U48" s="321"/>
      <c r="V48" s="321"/>
      <c r="W48" s="321"/>
      <c r="X48" s="322"/>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303"/>
      <c r="H50" s="303"/>
      <c r="I50" s="303"/>
      <c r="J50" s="303"/>
      <c r="K50" s="303"/>
      <c r="L50" s="303"/>
      <c r="M50" s="303"/>
      <c r="N50" s="303"/>
      <c r="O50" s="303"/>
      <c r="P50" s="303"/>
      <c r="Q50" s="303"/>
      <c r="R50" s="303"/>
      <c r="S50" s="303"/>
      <c r="T50" s="303"/>
      <c r="U50" s="303"/>
      <c r="V50" s="303"/>
      <c r="W50" s="303"/>
      <c r="X50" s="303"/>
      <c r="Y50" s="56"/>
      <c r="Z50" s="57"/>
      <c r="AA50" s="58"/>
    </row>
  </sheetData>
  <sheetProtection selectLockedCells="1" selectUnlockedCells="1"/>
  <mergeCells count="212">
    <mergeCell ref="AR7:AR10"/>
    <mergeCell ref="AR11:AR14"/>
    <mergeCell ref="AR15:AR18"/>
    <mergeCell ref="AR19:AR22"/>
    <mergeCell ref="H34:I34"/>
    <mergeCell ref="J34:K34"/>
    <mergeCell ref="N34:O34"/>
    <mergeCell ref="P34:R34"/>
    <mergeCell ref="H35:I35"/>
    <mergeCell ref="J35:K35"/>
    <mergeCell ref="N35:O35"/>
    <mergeCell ref="P35:R35"/>
    <mergeCell ref="H32:I32"/>
    <mergeCell ref="J32:K32"/>
    <mergeCell ref="N32:O32"/>
    <mergeCell ref="P32:R32"/>
    <mergeCell ref="H33:I33"/>
    <mergeCell ref="J33:K33"/>
    <mergeCell ref="B25:X25"/>
    <mergeCell ref="S26:X26"/>
    <mergeCell ref="S27:X38"/>
    <mergeCell ref="H31:I31"/>
    <mergeCell ref="J31:K31"/>
    <mergeCell ref="N31:O31"/>
    <mergeCell ref="P36:R36"/>
    <mergeCell ref="H37:I37"/>
    <mergeCell ref="J37:K37"/>
    <mergeCell ref="N37:O37"/>
    <mergeCell ref="P37:R37"/>
    <mergeCell ref="C27:C29"/>
    <mergeCell ref="D27:D29"/>
    <mergeCell ref="C30:C32"/>
    <mergeCell ref="D30:D32"/>
    <mergeCell ref="C33:C35"/>
    <mergeCell ref="D33:D35"/>
    <mergeCell ref="N33:O33"/>
    <mergeCell ref="P33:R33"/>
    <mergeCell ref="H26:I27"/>
    <mergeCell ref="J26:M26"/>
    <mergeCell ref="N26:O27"/>
    <mergeCell ref="P26:R27"/>
    <mergeCell ref="J27:K27"/>
    <mergeCell ref="H28:I28"/>
    <mergeCell ref="J28:K28"/>
    <mergeCell ref="H30:I30"/>
    <mergeCell ref="J30:K30"/>
    <mergeCell ref="N30:O30"/>
    <mergeCell ref="P30:R30"/>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C36:C38"/>
    <mergeCell ref="D36:D38"/>
    <mergeCell ref="B46:H46"/>
    <mergeCell ref="L46:M46"/>
    <mergeCell ref="Q46:R46"/>
    <mergeCell ref="I47:X47"/>
    <mergeCell ref="B48:X48"/>
    <mergeCell ref="H36:I36"/>
    <mergeCell ref="J36:K36"/>
    <mergeCell ref="N36:O36"/>
    <mergeCell ref="P31:R31"/>
    <mergeCell ref="N28:O28"/>
    <mergeCell ref="P28:R28"/>
    <mergeCell ref="H29:I29"/>
    <mergeCell ref="J29:K29"/>
    <mergeCell ref="N29:O29"/>
    <mergeCell ref="P29:R29"/>
    <mergeCell ref="B24:C24"/>
    <mergeCell ref="B23:C23"/>
    <mergeCell ref="D23:F23"/>
    <mergeCell ref="G23:M23"/>
    <mergeCell ref="N23:S23"/>
    <mergeCell ref="T23:X23"/>
    <mergeCell ref="D24:F24"/>
    <mergeCell ref="G24:M24"/>
    <mergeCell ref="N24:S24"/>
    <mergeCell ref="T24:X24"/>
    <mergeCell ref="V22:W22"/>
    <mergeCell ref="AD22:AH22"/>
    <mergeCell ref="AI22:AK22"/>
    <mergeCell ref="AL22:AO22"/>
    <mergeCell ref="AP22:AQ22"/>
    <mergeCell ref="B21:X21"/>
    <mergeCell ref="AD21:AH21"/>
    <mergeCell ref="AI21:AK21"/>
    <mergeCell ref="AL21:AO21"/>
    <mergeCell ref="AP21:AQ21"/>
    <mergeCell ref="B22:C22"/>
    <mergeCell ref="G22:I22"/>
    <mergeCell ref="K22:M22"/>
    <mergeCell ref="O22:P22"/>
    <mergeCell ref="Q22:S22"/>
    <mergeCell ref="AP19:AQ19"/>
    <mergeCell ref="B20:L20"/>
    <mergeCell ref="M20:X20"/>
    <mergeCell ref="AD20:AH20"/>
    <mergeCell ref="AI20:AK20"/>
    <mergeCell ref="AL20:AO20"/>
    <mergeCell ref="AP20:AQ20"/>
    <mergeCell ref="AD18:AH18"/>
    <mergeCell ref="AI18:AK18"/>
    <mergeCell ref="AL18:AO18"/>
    <mergeCell ref="AP18:AQ18"/>
    <mergeCell ref="B19:L19"/>
    <mergeCell ref="M19:X19"/>
    <mergeCell ref="AB19:AC22"/>
    <mergeCell ref="AD19:AH19"/>
    <mergeCell ref="AI19:AK19"/>
    <mergeCell ref="AL19:AO19"/>
    <mergeCell ref="C18:D18"/>
    <mergeCell ref="E18:F18"/>
    <mergeCell ref="G18:L18"/>
    <mergeCell ref="M18:Q18"/>
    <mergeCell ref="R18:U18"/>
    <mergeCell ref="V18:X18"/>
    <mergeCell ref="T22:U22"/>
    <mergeCell ref="AP14:AQ14"/>
    <mergeCell ref="B15:X15"/>
    <mergeCell ref="AB15:AC18"/>
    <mergeCell ref="AD15:AH15"/>
    <mergeCell ref="AI15:AK15"/>
    <mergeCell ref="AL15:AO15"/>
    <mergeCell ref="AP15:AQ15"/>
    <mergeCell ref="B16:B17"/>
    <mergeCell ref="C16:D17"/>
    <mergeCell ref="AP16:AQ16"/>
    <mergeCell ref="M17:Q17"/>
    <mergeCell ref="R17:U17"/>
    <mergeCell ref="V17:X17"/>
    <mergeCell ref="AD17:AH17"/>
    <mergeCell ref="AI17:AK17"/>
    <mergeCell ref="AL17:AO17"/>
    <mergeCell ref="AP17:AQ17"/>
    <mergeCell ref="E16:F17"/>
    <mergeCell ref="G16:L17"/>
    <mergeCell ref="M16:X16"/>
    <mergeCell ref="AD16:AH16"/>
    <mergeCell ref="AI16:AK16"/>
    <mergeCell ref="AL16:AO16"/>
    <mergeCell ref="B14:F14"/>
    <mergeCell ref="G14:J14"/>
    <mergeCell ref="K14:N14"/>
    <mergeCell ref="O14:R14"/>
    <mergeCell ref="S14:U14"/>
    <mergeCell ref="V14:X14"/>
    <mergeCell ref="AD14:AH14"/>
    <mergeCell ref="AI14:AK14"/>
    <mergeCell ref="AL14:AO14"/>
    <mergeCell ref="AI7:AK10"/>
    <mergeCell ref="AL7:AO10"/>
    <mergeCell ref="AD9:AH9"/>
    <mergeCell ref="AP7:AQ10"/>
    <mergeCell ref="B11:X11"/>
    <mergeCell ref="AB11:AC14"/>
    <mergeCell ref="AD11:AH11"/>
    <mergeCell ref="AI11:AK11"/>
    <mergeCell ref="AL11:AO11"/>
    <mergeCell ref="AP11:AQ11"/>
    <mergeCell ref="B12:F13"/>
    <mergeCell ref="G12:J13"/>
    <mergeCell ref="K12:N13"/>
    <mergeCell ref="O12:X12"/>
    <mergeCell ref="AD12:AH12"/>
    <mergeCell ref="AI12:AK12"/>
    <mergeCell ref="AL12:AO12"/>
    <mergeCell ref="AP12:AQ12"/>
    <mergeCell ref="O13:R13"/>
    <mergeCell ref="S13:U13"/>
    <mergeCell ref="V13:X13"/>
    <mergeCell ref="AD13:AH13"/>
    <mergeCell ref="AI13:AK13"/>
    <mergeCell ref="AL13:AO13"/>
    <mergeCell ref="AP13:AQ13"/>
    <mergeCell ref="AD8:AH8"/>
    <mergeCell ref="B9:X9"/>
    <mergeCell ref="B7:F8"/>
    <mergeCell ref="G7:X8"/>
    <mergeCell ref="AB7:AC10"/>
    <mergeCell ref="AD7:AH7"/>
    <mergeCell ref="B10:X10"/>
    <mergeCell ref="AD10:AH10"/>
    <mergeCell ref="W5:X5"/>
    <mergeCell ref="AB5:AC6"/>
    <mergeCell ref="AD5:AH6"/>
    <mergeCell ref="AI5:AK6"/>
    <mergeCell ref="AL5:AO6"/>
    <mergeCell ref="AP5:AQ6"/>
    <mergeCell ref="B6:X6"/>
    <mergeCell ref="B1:T1"/>
    <mergeCell ref="U1:X4"/>
    <mergeCell ref="B2:T4"/>
    <mergeCell ref="C5:D5"/>
    <mergeCell ref="E5:G5"/>
    <mergeCell ref="H5:J5"/>
    <mergeCell ref="K5:N5"/>
    <mergeCell ref="O5:R5"/>
    <mergeCell ref="S5:V5"/>
    <mergeCell ref="AB3:AR4"/>
    <mergeCell ref="AR5:AR6"/>
    <mergeCell ref="AB1:AR1"/>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'C:\Users\lorenar\Desktop\[Adquisiones.xlsx]Hoja1'!#REF!</xm:f>
          </x14:formula1>
          <xm:sqref>C18:D18</xm:sqref>
        </x14:dataValidation>
        <x14:dataValidation type="list" allowBlank="1" showInputMessage="1" showErrorMessage="1">
          <x14:formula1>
            <xm:f>'C:\Users\lorenar\Desktop\[Adquisiones.xlsx]Hoja1'!#REF!</xm:f>
          </x14:formula1>
          <xm:sqref>G14:J14</xm:sqref>
        </x14:dataValidation>
        <x14:dataValidation type="list" allowBlank="1" showInputMessage="1" showErrorMessage="1">
          <x14:formula1>
            <xm:f>Hoja1!$A$3:$A$24</xm:f>
          </x14:formula1>
          <xm:sqref>G7:X8</xm:sqref>
        </x14:dataValidation>
      </x14:dataValidations>
    </ext>
  </extLst>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48">
    <tabColor theme="2" tint="-0.499984740745262"/>
    <pageSetUpPr fitToPage="1"/>
  </sheetPr>
  <dimension ref="B1:AR50"/>
  <sheetViews>
    <sheetView zoomScale="80" zoomScaleNormal="80" zoomScaleSheetLayoutView="100" workbookViewId="0">
      <selection activeCell="H5" sqref="H5:J5"/>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43" width="4.625" style="46"/>
    <col min="44" max="44" width="8.375" style="23" customWidth="1"/>
    <col min="45" max="16384" width="4.625" style="23"/>
  </cols>
  <sheetData>
    <row r="1" spans="2:44" ht="20.25" customHeight="1">
      <c r="B1" s="344" t="s">
        <v>72</v>
      </c>
      <c r="C1" s="345"/>
      <c r="D1" s="345"/>
      <c r="E1" s="345"/>
      <c r="F1" s="345"/>
      <c r="G1" s="345"/>
      <c r="H1" s="345"/>
      <c r="I1" s="345"/>
      <c r="J1" s="345"/>
      <c r="K1" s="345"/>
      <c r="L1" s="345"/>
      <c r="M1" s="345"/>
      <c r="N1" s="345"/>
      <c r="O1" s="345"/>
      <c r="P1" s="345"/>
      <c r="Q1" s="345"/>
      <c r="R1" s="345"/>
      <c r="S1" s="345"/>
      <c r="T1" s="346"/>
      <c r="U1" s="356"/>
      <c r="V1" s="357"/>
      <c r="W1" s="357"/>
      <c r="X1" s="358"/>
      <c r="AB1" s="383" t="s">
        <v>374</v>
      </c>
      <c r="AC1" s="383"/>
      <c r="AD1" s="383"/>
      <c r="AE1" s="383"/>
      <c r="AF1" s="383"/>
      <c r="AG1" s="383"/>
      <c r="AH1" s="383"/>
      <c r="AI1" s="383"/>
      <c r="AJ1" s="383"/>
      <c r="AK1" s="383"/>
      <c r="AL1" s="383"/>
      <c r="AM1" s="383"/>
      <c r="AN1" s="383"/>
      <c r="AO1" s="383"/>
      <c r="AP1" s="383"/>
      <c r="AQ1" s="383"/>
      <c r="AR1" s="383"/>
    </row>
    <row r="2" spans="2:44" ht="13.5" customHeight="1">
      <c r="B2" s="347" t="s">
        <v>75</v>
      </c>
      <c r="C2" s="348"/>
      <c r="D2" s="348"/>
      <c r="E2" s="348"/>
      <c r="F2" s="348"/>
      <c r="G2" s="348"/>
      <c r="H2" s="348"/>
      <c r="I2" s="348"/>
      <c r="J2" s="348"/>
      <c r="K2" s="348"/>
      <c r="L2" s="348"/>
      <c r="M2" s="348"/>
      <c r="N2" s="348"/>
      <c r="O2" s="348"/>
      <c r="P2" s="348"/>
      <c r="Q2" s="348"/>
      <c r="R2" s="348"/>
      <c r="S2" s="348"/>
      <c r="T2" s="349"/>
      <c r="U2" s="359"/>
      <c r="V2" s="360"/>
      <c r="W2" s="360"/>
      <c r="X2" s="361"/>
    </row>
    <row r="3" spans="2:44" ht="13.5" customHeight="1">
      <c r="B3" s="350"/>
      <c r="C3" s="351"/>
      <c r="D3" s="351"/>
      <c r="E3" s="351"/>
      <c r="F3" s="351"/>
      <c r="G3" s="351"/>
      <c r="H3" s="351"/>
      <c r="I3" s="351"/>
      <c r="J3" s="351"/>
      <c r="K3" s="351"/>
      <c r="L3" s="351"/>
      <c r="M3" s="351"/>
      <c r="N3" s="351"/>
      <c r="O3" s="351"/>
      <c r="P3" s="351"/>
      <c r="Q3" s="351"/>
      <c r="R3" s="351"/>
      <c r="S3" s="351"/>
      <c r="T3" s="352"/>
      <c r="U3" s="359"/>
      <c r="V3" s="360"/>
      <c r="W3" s="360"/>
      <c r="X3" s="361"/>
      <c r="AB3" s="372" t="s">
        <v>194</v>
      </c>
      <c r="AC3" s="372"/>
      <c r="AD3" s="372"/>
      <c r="AE3" s="372"/>
      <c r="AF3" s="372"/>
      <c r="AG3" s="372"/>
      <c r="AH3" s="372"/>
      <c r="AI3" s="372"/>
      <c r="AJ3" s="372"/>
      <c r="AK3" s="372"/>
      <c r="AL3" s="372"/>
      <c r="AM3" s="372"/>
      <c r="AN3" s="372"/>
      <c r="AO3" s="372"/>
      <c r="AP3" s="372"/>
      <c r="AQ3" s="372"/>
      <c r="AR3" s="372"/>
    </row>
    <row r="4" spans="2:44" ht="13.5" customHeight="1">
      <c r="B4" s="353"/>
      <c r="C4" s="354"/>
      <c r="D4" s="354"/>
      <c r="E4" s="354"/>
      <c r="F4" s="354"/>
      <c r="G4" s="354"/>
      <c r="H4" s="354"/>
      <c r="I4" s="354"/>
      <c r="J4" s="354"/>
      <c r="K4" s="354"/>
      <c r="L4" s="354"/>
      <c r="M4" s="354"/>
      <c r="N4" s="354"/>
      <c r="O4" s="354"/>
      <c r="P4" s="354"/>
      <c r="Q4" s="354"/>
      <c r="R4" s="354"/>
      <c r="S4" s="354"/>
      <c r="T4" s="355"/>
      <c r="U4" s="362"/>
      <c r="V4" s="363"/>
      <c r="W4" s="363"/>
      <c r="X4" s="364"/>
      <c r="AB4" s="372"/>
      <c r="AC4" s="372"/>
      <c r="AD4" s="372"/>
      <c r="AE4" s="372"/>
      <c r="AF4" s="372"/>
      <c r="AG4" s="372"/>
      <c r="AH4" s="372"/>
      <c r="AI4" s="372"/>
      <c r="AJ4" s="372"/>
      <c r="AK4" s="372"/>
      <c r="AL4" s="372"/>
      <c r="AM4" s="372"/>
      <c r="AN4" s="372"/>
      <c r="AO4" s="372"/>
      <c r="AP4" s="372"/>
      <c r="AQ4" s="372"/>
      <c r="AR4" s="372"/>
    </row>
    <row r="5" spans="2:44" s="41" customFormat="1" ht="14.25" customHeight="1">
      <c r="B5" s="42" t="s">
        <v>0</v>
      </c>
      <c r="C5" s="336" t="s">
        <v>126</v>
      </c>
      <c r="D5" s="336"/>
      <c r="E5" s="337" t="s">
        <v>1</v>
      </c>
      <c r="F5" s="337"/>
      <c r="G5" s="337"/>
      <c r="H5" s="338" t="s">
        <v>441</v>
      </c>
      <c r="I5" s="338"/>
      <c r="J5" s="338"/>
      <c r="K5" s="337" t="s">
        <v>2</v>
      </c>
      <c r="L5" s="337"/>
      <c r="M5" s="337"/>
      <c r="N5" s="337"/>
      <c r="O5" s="783">
        <v>44764</v>
      </c>
      <c r="P5" s="336"/>
      <c r="Q5" s="336"/>
      <c r="R5" s="336"/>
      <c r="S5" s="339" t="s">
        <v>3</v>
      </c>
      <c r="T5" s="340"/>
      <c r="U5" s="340"/>
      <c r="V5" s="341"/>
      <c r="W5" s="342" t="s">
        <v>120</v>
      </c>
      <c r="X5" s="343"/>
      <c r="Y5" s="47"/>
      <c r="Z5" s="48"/>
      <c r="AA5" s="48"/>
      <c r="AB5" s="380" t="s">
        <v>143</v>
      </c>
      <c r="AC5" s="380"/>
      <c r="AD5" s="380" t="s">
        <v>144</v>
      </c>
      <c r="AE5" s="380"/>
      <c r="AF5" s="380"/>
      <c r="AG5" s="380"/>
      <c r="AH5" s="380"/>
      <c r="AI5" s="380" t="s">
        <v>145</v>
      </c>
      <c r="AJ5" s="380"/>
      <c r="AK5" s="380"/>
      <c r="AL5" s="380" t="s">
        <v>146</v>
      </c>
      <c r="AM5" s="380"/>
      <c r="AN5" s="380"/>
      <c r="AO5" s="380"/>
      <c r="AP5" s="372" t="s">
        <v>149</v>
      </c>
      <c r="AQ5" s="372"/>
      <c r="AR5" s="373" t="s">
        <v>150</v>
      </c>
    </row>
    <row r="6" spans="2:44" ht="9" customHeight="1">
      <c r="B6" s="275"/>
      <c r="C6" s="275"/>
      <c r="D6" s="275"/>
      <c r="E6" s="275"/>
      <c r="F6" s="275"/>
      <c r="G6" s="275"/>
      <c r="H6" s="275"/>
      <c r="I6" s="275"/>
      <c r="J6" s="275"/>
      <c r="K6" s="275"/>
      <c r="L6" s="275"/>
      <c r="M6" s="275"/>
      <c r="N6" s="275"/>
      <c r="O6" s="275"/>
      <c r="P6" s="275"/>
      <c r="Q6" s="275"/>
      <c r="R6" s="275"/>
      <c r="S6" s="275"/>
      <c r="T6" s="275"/>
      <c r="U6" s="275"/>
      <c r="V6" s="275"/>
      <c r="W6" s="275"/>
      <c r="X6" s="275"/>
      <c r="AB6" s="380"/>
      <c r="AC6" s="380"/>
      <c r="AD6" s="380"/>
      <c r="AE6" s="380"/>
      <c r="AF6" s="380"/>
      <c r="AG6" s="380"/>
      <c r="AH6" s="380"/>
      <c r="AI6" s="380"/>
      <c r="AJ6" s="380"/>
      <c r="AK6" s="380"/>
      <c r="AL6" s="380"/>
      <c r="AM6" s="380"/>
      <c r="AN6" s="380"/>
      <c r="AO6" s="380"/>
      <c r="AP6" s="372"/>
      <c r="AQ6" s="372"/>
      <c r="AR6" s="373"/>
    </row>
    <row r="7" spans="2:44" ht="14.25" customHeight="1">
      <c r="B7" s="287" t="s">
        <v>76</v>
      </c>
      <c r="C7" s="288"/>
      <c r="D7" s="288"/>
      <c r="E7" s="288"/>
      <c r="F7" s="289"/>
      <c r="G7" s="293" t="s">
        <v>97</v>
      </c>
      <c r="H7" s="294"/>
      <c r="I7" s="294"/>
      <c r="J7" s="294"/>
      <c r="K7" s="294"/>
      <c r="L7" s="294"/>
      <c r="M7" s="294"/>
      <c r="N7" s="294"/>
      <c r="O7" s="294"/>
      <c r="P7" s="294"/>
      <c r="Q7" s="294"/>
      <c r="R7" s="294"/>
      <c r="S7" s="294"/>
      <c r="T7" s="294"/>
      <c r="U7" s="294"/>
      <c r="V7" s="294"/>
      <c r="W7" s="294"/>
      <c r="X7" s="295"/>
      <c r="AB7" s="375">
        <v>2019</v>
      </c>
      <c r="AC7" s="375"/>
      <c r="AD7" s="376" t="s">
        <v>127</v>
      </c>
      <c r="AE7" s="376"/>
      <c r="AF7" s="376"/>
      <c r="AG7" s="376"/>
      <c r="AH7" s="376"/>
      <c r="AI7" s="378">
        <v>1500</v>
      </c>
      <c r="AJ7" s="378"/>
      <c r="AK7" s="378"/>
      <c r="AL7" s="378">
        <v>1500</v>
      </c>
      <c r="AM7" s="378"/>
      <c r="AN7" s="378"/>
      <c r="AO7" s="378"/>
      <c r="AP7" s="379">
        <f t="shared" ref="AP7:AP10" si="0">AL7/AI7</f>
        <v>1</v>
      </c>
      <c r="AQ7" s="379"/>
      <c r="AR7" s="384">
        <f>SUM(AP7:AQ10)/4</f>
        <v>1</v>
      </c>
    </row>
    <row r="8" spans="2:44" ht="14.25" customHeight="1">
      <c r="B8" s="290"/>
      <c r="C8" s="291"/>
      <c r="D8" s="291"/>
      <c r="E8" s="291"/>
      <c r="F8" s="292"/>
      <c r="G8" s="296"/>
      <c r="H8" s="297"/>
      <c r="I8" s="297"/>
      <c r="J8" s="297"/>
      <c r="K8" s="297"/>
      <c r="L8" s="297"/>
      <c r="M8" s="297"/>
      <c r="N8" s="297"/>
      <c r="O8" s="297"/>
      <c r="P8" s="297"/>
      <c r="Q8" s="297"/>
      <c r="R8" s="297"/>
      <c r="S8" s="297"/>
      <c r="T8" s="297"/>
      <c r="U8" s="297"/>
      <c r="V8" s="297"/>
      <c r="W8" s="297"/>
      <c r="X8" s="298"/>
      <c r="AB8" s="375"/>
      <c r="AC8" s="375"/>
      <c r="AD8" s="376" t="s">
        <v>128</v>
      </c>
      <c r="AE8" s="376"/>
      <c r="AF8" s="376"/>
      <c r="AG8" s="376"/>
      <c r="AH8" s="376"/>
      <c r="AI8" s="378">
        <v>1568</v>
      </c>
      <c r="AJ8" s="378"/>
      <c r="AK8" s="378"/>
      <c r="AL8" s="378">
        <v>1568</v>
      </c>
      <c r="AM8" s="378"/>
      <c r="AN8" s="378"/>
      <c r="AO8" s="378"/>
      <c r="AP8" s="379">
        <f t="shared" si="0"/>
        <v>1</v>
      </c>
      <c r="AQ8" s="379"/>
      <c r="AR8" s="384"/>
    </row>
    <row r="9" spans="2:44" ht="19.149999999999999" customHeight="1">
      <c r="B9" s="281" t="s">
        <v>49</v>
      </c>
      <c r="C9" s="282"/>
      <c r="D9" s="282"/>
      <c r="E9" s="282"/>
      <c r="F9" s="282"/>
      <c r="G9" s="282"/>
      <c r="H9" s="282"/>
      <c r="I9" s="282"/>
      <c r="J9" s="282"/>
      <c r="K9" s="282"/>
      <c r="L9" s="282"/>
      <c r="M9" s="282"/>
      <c r="N9" s="282"/>
      <c r="O9" s="282"/>
      <c r="P9" s="282"/>
      <c r="Q9" s="282"/>
      <c r="R9" s="282"/>
      <c r="S9" s="282"/>
      <c r="T9" s="282"/>
      <c r="U9" s="282"/>
      <c r="V9" s="282"/>
      <c r="W9" s="282"/>
      <c r="X9" s="283"/>
      <c r="AB9" s="375"/>
      <c r="AC9" s="375"/>
      <c r="AD9" s="376" t="s">
        <v>129</v>
      </c>
      <c r="AE9" s="376"/>
      <c r="AF9" s="376"/>
      <c r="AG9" s="376"/>
      <c r="AH9" s="376"/>
      <c r="AI9" s="378">
        <v>1462</v>
      </c>
      <c r="AJ9" s="378"/>
      <c r="AK9" s="378"/>
      <c r="AL9" s="378">
        <v>1462</v>
      </c>
      <c r="AM9" s="378"/>
      <c r="AN9" s="378"/>
      <c r="AO9" s="378"/>
      <c r="AP9" s="379">
        <f t="shared" si="0"/>
        <v>1</v>
      </c>
      <c r="AQ9" s="379"/>
      <c r="AR9" s="384"/>
    </row>
    <row r="10" spans="2:44" ht="15" customHeight="1">
      <c r="B10" s="268" t="s">
        <v>4</v>
      </c>
      <c r="C10" s="269"/>
      <c r="D10" s="269"/>
      <c r="E10" s="269"/>
      <c r="F10" s="269"/>
      <c r="G10" s="269"/>
      <c r="H10" s="269"/>
      <c r="I10" s="269"/>
      <c r="J10" s="269"/>
      <c r="K10" s="269"/>
      <c r="L10" s="269"/>
      <c r="M10" s="269"/>
      <c r="N10" s="269"/>
      <c r="O10" s="269"/>
      <c r="P10" s="269"/>
      <c r="Q10" s="269"/>
      <c r="R10" s="269"/>
      <c r="S10" s="269"/>
      <c r="T10" s="269"/>
      <c r="U10" s="269"/>
      <c r="V10" s="269"/>
      <c r="W10" s="269"/>
      <c r="X10" s="269"/>
      <c r="AB10" s="375"/>
      <c r="AC10" s="375"/>
      <c r="AD10" s="376" t="s">
        <v>130</v>
      </c>
      <c r="AE10" s="376"/>
      <c r="AF10" s="376"/>
      <c r="AG10" s="376"/>
      <c r="AH10" s="376"/>
      <c r="AI10" s="378">
        <v>876</v>
      </c>
      <c r="AJ10" s="378"/>
      <c r="AK10" s="378"/>
      <c r="AL10" s="378">
        <v>876</v>
      </c>
      <c r="AM10" s="378"/>
      <c r="AN10" s="378"/>
      <c r="AO10" s="378"/>
      <c r="AP10" s="379">
        <f t="shared" si="0"/>
        <v>1</v>
      </c>
      <c r="AQ10" s="379"/>
      <c r="AR10" s="384"/>
    </row>
    <row r="11" spans="2:44" ht="38.25" customHeight="1">
      <c r="B11" s="280" t="s">
        <v>185</v>
      </c>
      <c r="C11" s="280"/>
      <c r="D11" s="280"/>
      <c r="E11" s="280"/>
      <c r="F11" s="280"/>
      <c r="G11" s="280"/>
      <c r="H11" s="280"/>
      <c r="I11" s="280"/>
      <c r="J11" s="280"/>
      <c r="K11" s="280"/>
      <c r="L11" s="280"/>
      <c r="M11" s="280"/>
      <c r="N11" s="280"/>
      <c r="O11" s="280"/>
      <c r="P11" s="280"/>
      <c r="Q11" s="280"/>
      <c r="R11" s="280"/>
      <c r="S11" s="280"/>
      <c r="T11" s="280"/>
      <c r="U11" s="280"/>
      <c r="V11" s="280"/>
      <c r="W11" s="280"/>
      <c r="X11" s="280"/>
      <c r="AB11" s="374">
        <v>2020</v>
      </c>
      <c r="AC11" s="374"/>
      <c r="AD11" s="377" t="s">
        <v>131</v>
      </c>
      <c r="AE11" s="377"/>
      <c r="AF11" s="377"/>
      <c r="AG11" s="377"/>
      <c r="AH11" s="377"/>
      <c r="AI11" s="381">
        <v>898</v>
      </c>
      <c r="AJ11" s="381"/>
      <c r="AK11" s="381"/>
      <c r="AL11" s="381">
        <v>898</v>
      </c>
      <c r="AM11" s="381"/>
      <c r="AN11" s="381"/>
      <c r="AO11" s="381"/>
      <c r="AP11" s="382">
        <f>AL11/AI11</f>
        <v>1</v>
      </c>
      <c r="AQ11" s="382"/>
      <c r="AR11" s="385">
        <f>SUM(AP11:AQ14)/4</f>
        <v>1</v>
      </c>
    </row>
    <row r="12" spans="2:44" ht="12.75">
      <c r="B12" s="262" t="s">
        <v>56</v>
      </c>
      <c r="C12" s="263"/>
      <c r="D12" s="263"/>
      <c r="E12" s="263"/>
      <c r="F12" s="264"/>
      <c r="G12" s="262" t="s">
        <v>48</v>
      </c>
      <c r="H12" s="263"/>
      <c r="I12" s="263"/>
      <c r="J12" s="264"/>
      <c r="K12" s="262" t="s">
        <v>5</v>
      </c>
      <c r="L12" s="263"/>
      <c r="M12" s="263"/>
      <c r="N12" s="264"/>
      <c r="O12" s="268" t="s">
        <v>6</v>
      </c>
      <c r="P12" s="269"/>
      <c r="Q12" s="269"/>
      <c r="R12" s="269"/>
      <c r="S12" s="269"/>
      <c r="T12" s="269"/>
      <c r="U12" s="269"/>
      <c r="V12" s="269"/>
      <c r="W12" s="269"/>
      <c r="X12" s="270"/>
      <c r="Y12" s="49"/>
      <c r="Z12" s="50"/>
      <c r="AA12" s="50"/>
      <c r="AB12" s="374"/>
      <c r="AC12" s="374"/>
      <c r="AD12" s="377" t="s">
        <v>132</v>
      </c>
      <c r="AE12" s="377"/>
      <c r="AF12" s="377"/>
      <c r="AG12" s="377"/>
      <c r="AH12" s="377"/>
      <c r="AI12" s="381">
        <v>526</v>
      </c>
      <c r="AJ12" s="381"/>
      <c r="AK12" s="381"/>
      <c r="AL12" s="381">
        <v>526</v>
      </c>
      <c r="AM12" s="381"/>
      <c r="AN12" s="381"/>
      <c r="AO12" s="381"/>
      <c r="AP12" s="382">
        <f t="shared" ref="AP12:AP22" si="1">AL12/AI12</f>
        <v>1</v>
      </c>
      <c r="AQ12" s="382"/>
      <c r="AR12" s="385"/>
    </row>
    <row r="13" spans="2:44" ht="25.5" customHeight="1">
      <c r="B13" s="265"/>
      <c r="C13" s="266"/>
      <c r="D13" s="266"/>
      <c r="E13" s="266"/>
      <c r="F13" s="267"/>
      <c r="G13" s="265"/>
      <c r="H13" s="266"/>
      <c r="I13" s="266"/>
      <c r="J13" s="267"/>
      <c r="K13" s="265"/>
      <c r="L13" s="266"/>
      <c r="M13" s="266"/>
      <c r="N13" s="267"/>
      <c r="O13" s="268" t="s">
        <v>55</v>
      </c>
      <c r="P13" s="269"/>
      <c r="Q13" s="269"/>
      <c r="R13" s="270"/>
      <c r="S13" s="268" t="s">
        <v>54</v>
      </c>
      <c r="T13" s="269"/>
      <c r="U13" s="270"/>
      <c r="V13" s="268" t="s">
        <v>53</v>
      </c>
      <c r="W13" s="269"/>
      <c r="X13" s="270"/>
      <c r="Y13" s="49"/>
      <c r="Z13" s="50"/>
      <c r="AA13" s="50"/>
      <c r="AB13" s="374"/>
      <c r="AC13" s="374"/>
      <c r="AD13" s="377" t="s">
        <v>133</v>
      </c>
      <c r="AE13" s="377"/>
      <c r="AF13" s="377"/>
      <c r="AG13" s="377"/>
      <c r="AH13" s="377"/>
      <c r="AI13" s="381">
        <v>549</v>
      </c>
      <c r="AJ13" s="381"/>
      <c r="AK13" s="381"/>
      <c r="AL13" s="381">
        <v>549</v>
      </c>
      <c r="AM13" s="381"/>
      <c r="AN13" s="381"/>
      <c r="AO13" s="381"/>
      <c r="AP13" s="382">
        <f t="shared" si="1"/>
        <v>1</v>
      </c>
      <c r="AQ13" s="382"/>
      <c r="AR13" s="385"/>
    </row>
    <row r="14" spans="2:44" ht="29.25" customHeight="1">
      <c r="B14" s="276" t="s">
        <v>252</v>
      </c>
      <c r="C14" s="276"/>
      <c r="D14" s="276"/>
      <c r="E14" s="276"/>
      <c r="F14" s="276"/>
      <c r="G14" s="261" t="s">
        <v>99</v>
      </c>
      <c r="H14" s="261"/>
      <c r="I14" s="261"/>
      <c r="J14" s="261"/>
      <c r="K14" s="261">
        <v>1</v>
      </c>
      <c r="L14" s="261"/>
      <c r="M14" s="261"/>
      <c r="N14" s="261"/>
      <c r="O14" s="277">
        <v>1</v>
      </c>
      <c r="P14" s="278"/>
      <c r="Q14" s="278"/>
      <c r="R14" s="279"/>
      <c r="S14" s="329">
        <v>44561</v>
      </c>
      <c r="T14" s="330"/>
      <c r="U14" s="331"/>
      <c r="V14" s="332">
        <v>2021</v>
      </c>
      <c r="W14" s="332"/>
      <c r="X14" s="332"/>
      <c r="AB14" s="374"/>
      <c r="AC14" s="374"/>
      <c r="AD14" s="377" t="s">
        <v>134</v>
      </c>
      <c r="AE14" s="377"/>
      <c r="AF14" s="377"/>
      <c r="AG14" s="377"/>
      <c r="AH14" s="377"/>
      <c r="AI14" s="381">
        <v>450</v>
      </c>
      <c r="AJ14" s="381"/>
      <c r="AK14" s="381"/>
      <c r="AL14" s="381">
        <v>450</v>
      </c>
      <c r="AM14" s="381"/>
      <c r="AN14" s="381"/>
      <c r="AO14" s="381"/>
      <c r="AP14" s="382">
        <f t="shared" si="1"/>
        <v>1</v>
      </c>
      <c r="AQ14" s="382"/>
      <c r="AR14" s="385"/>
    </row>
    <row r="15" spans="2:44" ht="18" customHeight="1">
      <c r="B15" s="281" t="s">
        <v>7</v>
      </c>
      <c r="C15" s="282"/>
      <c r="D15" s="282"/>
      <c r="E15" s="282"/>
      <c r="F15" s="282"/>
      <c r="G15" s="282"/>
      <c r="H15" s="282"/>
      <c r="I15" s="282"/>
      <c r="J15" s="282"/>
      <c r="K15" s="282"/>
      <c r="L15" s="282"/>
      <c r="M15" s="282"/>
      <c r="N15" s="282"/>
      <c r="O15" s="282"/>
      <c r="P15" s="282"/>
      <c r="Q15" s="282"/>
      <c r="R15" s="282"/>
      <c r="S15" s="282"/>
      <c r="T15" s="282"/>
      <c r="U15" s="282"/>
      <c r="V15" s="282"/>
      <c r="W15" s="282"/>
      <c r="X15" s="283"/>
      <c r="Z15" s="46" t="s">
        <v>51</v>
      </c>
      <c r="AB15" s="375">
        <v>2021</v>
      </c>
      <c r="AC15" s="375"/>
      <c r="AD15" s="376" t="s">
        <v>135</v>
      </c>
      <c r="AE15" s="376"/>
      <c r="AF15" s="376"/>
      <c r="AG15" s="376"/>
      <c r="AH15" s="376"/>
      <c r="AI15" s="378">
        <v>444</v>
      </c>
      <c r="AJ15" s="378"/>
      <c r="AK15" s="378"/>
      <c r="AL15" s="378">
        <v>444</v>
      </c>
      <c r="AM15" s="378"/>
      <c r="AN15" s="378"/>
      <c r="AO15" s="378"/>
      <c r="AP15" s="379">
        <f t="shared" si="1"/>
        <v>1</v>
      </c>
      <c r="AQ15" s="379"/>
      <c r="AR15" s="384" t="e">
        <f t="shared" ref="AR15" si="2">SUM(AP15:AQ18)/4</f>
        <v>#DIV/0!</v>
      </c>
    </row>
    <row r="16" spans="2:44" ht="12.75" customHeight="1">
      <c r="B16" s="271" t="s">
        <v>52</v>
      </c>
      <c r="C16" s="262" t="s">
        <v>8</v>
      </c>
      <c r="D16" s="264"/>
      <c r="E16" s="262" t="s">
        <v>115</v>
      </c>
      <c r="F16" s="264"/>
      <c r="G16" s="262" t="s">
        <v>109</v>
      </c>
      <c r="H16" s="263"/>
      <c r="I16" s="263"/>
      <c r="J16" s="263"/>
      <c r="K16" s="263"/>
      <c r="L16" s="264"/>
      <c r="M16" s="274" t="s">
        <v>116</v>
      </c>
      <c r="N16" s="274"/>
      <c r="O16" s="274"/>
      <c r="P16" s="274"/>
      <c r="Q16" s="274"/>
      <c r="R16" s="274"/>
      <c r="S16" s="274"/>
      <c r="T16" s="274"/>
      <c r="U16" s="274"/>
      <c r="V16" s="274"/>
      <c r="W16" s="274"/>
      <c r="X16" s="274"/>
      <c r="AB16" s="375"/>
      <c r="AC16" s="375"/>
      <c r="AD16" s="376" t="s">
        <v>136</v>
      </c>
      <c r="AE16" s="376"/>
      <c r="AF16" s="376"/>
      <c r="AG16" s="376"/>
      <c r="AH16" s="376"/>
      <c r="AI16" s="378">
        <v>330</v>
      </c>
      <c r="AJ16" s="378"/>
      <c r="AK16" s="378"/>
      <c r="AL16" s="378">
        <v>330</v>
      </c>
      <c r="AM16" s="378"/>
      <c r="AN16" s="378"/>
      <c r="AO16" s="378"/>
      <c r="AP16" s="379">
        <f t="shared" si="1"/>
        <v>1</v>
      </c>
      <c r="AQ16" s="379"/>
      <c r="AR16" s="384"/>
    </row>
    <row r="17" spans="2:44" ht="12.75" customHeight="1">
      <c r="B17" s="272"/>
      <c r="C17" s="265"/>
      <c r="D17" s="267"/>
      <c r="E17" s="265"/>
      <c r="F17" s="267"/>
      <c r="G17" s="265"/>
      <c r="H17" s="266"/>
      <c r="I17" s="266"/>
      <c r="J17" s="266"/>
      <c r="K17" s="266"/>
      <c r="L17" s="267"/>
      <c r="M17" s="268" t="s">
        <v>121</v>
      </c>
      <c r="N17" s="269"/>
      <c r="O17" s="269"/>
      <c r="P17" s="269"/>
      <c r="Q17" s="270"/>
      <c r="R17" s="268" t="s">
        <v>122</v>
      </c>
      <c r="S17" s="269"/>
      <c r="T17" s="269"/>
      <c r="U17" s="269"/>
      <c r="V17" s="273" t="s">
        <v>117</v>
      </c>
      <c r="W17" s="273"/>
      <c r="X17" s="273"/>
      <c r="AB17" s="375"/>
      <c r="AC17" s="375"/>
      <c r="AD17" s="376" t="s">
        <v>137</v>
      </c>
      <c r="AE17" s="376"/>
      <c r="AF17" s="376"/>
      <c r="AG17" s="376"/>
      <c r="AH17" s="376"/>
      <c r="AI17" s="378"/>
      <c r="AJ17" s="378"/>
      <c r="AK17" s="378"/>
      <c r="AL17" s="378"/>
      <c r="AM17" s="378"/>
      <c r="AN17" s="378"/>
      <c r="AO17" s="378"/>
      <c r="AP17" s="379" t="e">
        <f t="shared" si="1"/>
        <v>#DIV/0!</v>
      </c>
      <c r="AQ17" s="379"/>
      <c r="AR17" s="384"/>
    </row>
    <row r="18" spans="2:44" ht="28.5" customHeight="1">
      <c r="B18" s="43" t="s">
        <v>188</v>
      </c>
      <c r="C18" s="259" t="s">
        <v>112</v>
      </c>
      <c r="D18" s="260"/>
      <c r="E18" s="261">
        <v>1</v>
      </c>
      <c r="F18" s="261"/>
      <c r="G18" s="276" t="s">
        <v>253</v>
      </c>
      <c r="H18" s="276"/>
      <c r="I18" s="276"/>
      <c r="J18" s="276"/>
      <c r="K18" s="276"/>
      <c r="L18" s="276"/>
      <c r="M18" s="333" t="s">
        <v>123</v>
      </c>
      <c r="N18" s="333"/>
      <c r="O18" s="333"/>
      <c r="P18" s="333"/>
      <c r="Q18" s="333"/>
      <c r="R18" s="334" t="s">
        <v>124</v>
      </c>
      <c r="S18" s="334"/>
      <c r="T18" s="334"/>
      <c r="U18" s="334"/>
      <c r="V18" s="335" t="s">
        <v>125</v>
      </c>
      <c r="W18" s="335"/>
      <c r="X18" s="335"/>
      <c r="AB18" s="375"/>
      <c r="AC18" s="375"/>
      <c r="AD18" s="376" t="s">
        <v>138</v>
      </c>
      <c r="AE18" s="376"/>
      <c r="AF18" s="376"/>
      <c r="AG18" s="376"/>
      <c r="AH18" s="376"/>
      <c r="AI18" s="378"/>
      <c r="AJ18" s="378"/>
      <c r="AK18" s="378"/>
      <c r="AL18" s="378"/>
      <c r="AM18" s="378"/>
      <c r="AN18" s="378"/>
      <c r="AO18" s="378"/>
      <c r="AP18" s="379" t="e">
        <f t="shared" si="1"/>
        <v>#DIV/0!</v>
      </c>
      <c r="AQ18" s="379"/>
      <c r="AR18" s="384"/>
    </row>
    <row r="19" spans="2:44" ht="25.15" customHeight="1">
      <c r="B19" s="268" t="s">
        <v>9</v>
      </c>
      <c r="C19" s="269"/>
      <c r="D19" s="269"/>
      <c r="E19" s="269"/>
      <c r="F19" s="269"/>
      <c r="G19" s="269"/>
      <c r="H19" s="269"/>
      <c r="I19" s="269"/>
      <c r="J19" s="269"/>
      <c r="K19" s="269"/>
      <c r="L19" s="270"/>
      <c r="M19" s="268" t="s">
        <v>10</v>
      </c>
      <c r="N19" s="269"/>
      <c r="O19" s="269"/>
      <c r="P19" s="269"/>
      <c r="Q19" s="269"/>
      <c r="R19" s="269"/>
      <c r="S19" s="269"/>
      <c r="T19" s="269"/>
      <c r="U19" s="269"/>
      <c r="V19" s="269"/>
      <c r="W19" s="269"/>
      <c r="X19" s="270"/>
      <c r="AB19" s="374">
        <v>2022</v>
      </c>
      <c r="AC19" s="374"/>
      <c r="AD19" s="377" t="s">
        <v>139</v>
      </c>
      <c r="AE19" s="377"/>
      <c r="AF19" s="377"/>
      <c r="AG19" s="377"/>
      <c r="AH19" s="377"/>
      <c r="AI19" s="381"/>
      <c r="AJ19" s="381"/>
      <c r="AK19" s="381"/>
      <c r="AL19" s="381"/>
      <c r="AM19" s="381"/>
      <c r="AN19" s="381"/>
      <c r="AO19" s="381"/>
      <c r="AP19" s="382" t="e">
        <f t="shared" si="1"/>
        <v>#DIV/0!</v>
      </c>
      <c r="AQ19" s="382"/>
      <c r="AR19" s="385" t="e">
        <f t="shared" ref="AR19" si="3">SUM(AP19:AQ22)/4</f>
        <v>#DIV/0!</v>
      </c>
    </row>
    <row r="20" spans="2:44" ht="45.4" customHeight="1">
      <c r="B20" s="259" t="s">
        <v>254</v>
      </c>
      <c r="C20" s="286"/>
      <c r="D20" s="286"/>
      <c r="E20" s="286"/>
      <c r="F20" s="286"/>
      <c r="G20" s="286"/>
      <c r="H20" s="286"/>
      <c r="I20" s="286"/>
      <c r="J20" s="286"/>
      <c r="K20" s="286"/>
      <c r="L20" s="260"/>
      <c r="M20" s="259"/>
      <c r="N20" s="286"/>
      <c r="O20" s="286"/>
      <c r="P20" s="286"/>
      <c r="Q20" s="286"/>
      <c r="R20" s="286"/>
      <c r="S20" s="286"/>
      <c r="T20" s="286"/>
      <c r="U20" s="286"/>
      <c r="V20" s="286"/>
      <c r="W20" s="286"/>
      <c r="X20" s="260"/>
      <c r="AA20" s="51"/>
      <c r="AB20" s="374"/>
      <c r="AC20" s="374"/>
      <c r="AD20" s="377" t="s">
        <v>140</v>
      </c>
      <c r="AE20" s="377"/>
      <c r="AF20" s="377"/>
      <c r="AG20" s="377"/>
      <c r="AH20" s="377"/>
      <c r="AI20" s="381"/>
      <c r="AJ20" s="381"/>
      <c r="AK20" s="381"/>
      <c r="AL20" s="381"/>
      <c r="AM20" s="381"/>
      <c r="AN20" s="381"/>
      <c r="AO20" s="381"/>
      <c r="AP20" s="382" t="e">
        <f t="shared" si="1"/>
        <v>#DIV/0!</v>
      </c>
      <c r="AQ20" s="382"/>
      <c r="AR20" s="385"/>
    </row>
    <row r="21" spans="2:44" ht="18.95" customHeight="1">
      <c r="B21" s="281" t="s">
        <v>11</v>
      </c>
      <c r="C21" s="282"/>
      <c r="D21" s="282"/>
      <c r="E21" s="282"/>
      <c r="F21" s="282"/>
      <c r="G21" s="282"/>
      <c r="H21" s="282"/>
      <c r="I21" s="282"/>
      <c r="J21" s="282"/>
      <c r="K21" s="282"/>
      <c r="L21" s="282"/>
      <c r="M21" s="282"/>
      <c r="N21" s="282"/>
      <c r="O21" s="282"/>
      <c r="P21" s="282"/>
      <c r="Q21" s="282"/>
      <c r="R21" s="282"/>
      <c r="S21" s="282"/>
      <c r="T21" s="282"/>
      <c r="U21" s="282"/>
      <c r="V21" s="282"/>
      <c r="W21" s="282"/>
      <c r="X21" s="283"/>
      <c r="AB21" s="374"/>
      <c r="AC21" s="374"/>
      <c r="AD21" s="377" t="s">
        <v>141</v>
      </c>
      <c r="AE21" s="377"/>
      <c r="AF21" s="377"/>
      <c r="AG21" s="377"/>
      <c r="AH21" s="377"/>
      <c r="AI21" s="381"/>
      <c r="AJ21" s="381"/>
      <c r="AK21" s="381"/>
      <c r="AL21" s="381"/>
      <c r="AM21" s="381"/>
      <c r="AN21" s="381"/>
      <c r="AO21" s="381"/>
      <c r="AP21" s="382" t="e">
        <f t="shared" si="1"/>
        <v>#DIV/0!</v>
      </c>
      <c r="AQ21" s="382"/>
      <c r="AR21" s="385"/>
    </row>
    <row r="22" spans="2:44" ht="18.95" customHeight="1">
      <c r="B22" s="284" t="s">
        <v>12</v>
      </c>
      <c r="C22" s="284"/>
      <c r="D22" s="72" t="s">
        <v>13</v>
      </c>
      <c r="E22" s="72" t="s">
        <v>14</v>
      </c>
      <c r="F22" s="72" t="s">
        <v>15</v>
      </c>
      <c r="G22" s="285" t="s">
        <v>16</v>
      </c>
      <c r="H22" s="285"/>
      <c r="I22" s="285"/>
      <c r="J22" s="72" t="s">
        <v>17</v>
      </c>
      <c r="K22" s="285" t="s">
        <v>18</v>
      </c>
      <c r="L22" s="285"/>
      <c r="M22" s="285"/>
      <c r="N22" s="72" t="s">
        <v>19</v>
      </c>
      <c r="O22" s="285" t="s">
        <v>20</v>
      </c>
      <c r="P22" s="285"/>
      <c r="Q22" s="285" t="s">
        <v>21</v>
      </c>
      <c r="R22" s="285"/>
      <c r="S22" s="285"/>
      <c r="T22" s="285" t="s">
        <v>22</v>
      </c>
      <c r="U22" s="285"/>
      <c r="V22" s="285" t="s">
        <v>23</v>
      </c>
      <c r="W22" s="285"/>
      <c r="X22" s="72" t="s">
        <v>24</v>
      </c>
      <c r="AB22" s="374"/>
      <c r="AC22" s="374"/>
      <c r="AD22" s="377" t="s">
        <v>142</v>
      </c>
      <c r="AE22" s="377"/>
      <c r="AF22" s="377"/>
      <c r="AG22" s="377"/>
      <c r="AH22" s="377"/>
      <c r="AI22" s="381"/>
      <c r="AJ22" s="381"/>
      <c r="AK22" s="381"/>
      <c r="AL22" s="381"/>
      <c r="AM22" s="381"/>
      <c r="AN22" s="381"/>
      <c r="AO22" s="381"/>
      <c r="AP22" s="382" t="e">
        <f t="shared" si="1"/>
        <v>#DIV/0!</v>
      </c>
      <c r="AQ22" s="382"/>
      <c r="AR22" s="385"/>
    </row>
    <row r="23" spans="2:44" ht="18.95" customHeight="1">
      <c r="B23" s="284" t="s">
        <v>25</v>
      </c>
      <c r="C23" s="284"/>
      <c r="D23" s="368">
        <f>AL15</f>
        <v>444</v>
      </c>
      <c r="E23" s="369"/>
      <c r="F23" s="370"/>
      <c r="G23" s="371">
        <f>AL16</f>
        <v>330</v>
      </c>
      <c r="H23" s="570"/>
      <c r="I23" s="570"/>
      <c r="J23" s="570"/>
      <c r="K23" s="570"/>
      <c r="L23" s="570"/>
      <c r="M23" s="571"/>
      <c r="N23" s="368">
        <f>AL17</f>
        <v>0</v>
      </c>
      <c r="O23" s="369"/>
      <c r="P23" s="369"/>
      <c r="Q23" s="369"/>
      <c r="R23" s="369"/>
      <c r="S23" s="370"/>
      <c r="T23" s="371">
        <f>AL18</f>
        <v>0</v>
      </c>
      <c r="U23" s="286"/>
      <c r="V23" s="286"/>
      <c r="W23" s="286"/>
      <c r="X23" s="260"/>
      <c r="Z23" s="52"/>
      <c r="AA23" s="52"/>
    </row>
    <row r="24" spans="2:44" ht="18.95" customHeight="1">
      <c r="B24" s="284" t="s">
        <v>26</v>
      </c>
      <c r="C24" s="284"/>
      <c r="D24" s="368">
        <f>AI15</f>
        <v>444</v>
      </c>
      <c r="E24" s="369"/>
      <c r="F24" s="370"/>
      <c r="G24" s="371">
        <f>AI16</f>
        <v>330</v>
      </c>
      <c r="H24" s="286"/>
      <c r="I24" s="286"/>
      <c r="J24" s="286"/>
      <c r="K24" s="286"/>
      <c r="L24" s="286"/>
      <c r="M24" s="260"/>
      <c r="N24" s="368">
        <f>AI17</f>
        <v>0</v>
      </c>
      <c r="O24" s="369"/>
      <c r="P24" s="369"/>
      <c r="Q24" s="369"/>
      <c r="R24" s="369"/>
      <c r="S24" s="370"/>
      <c r="T24" s="371">
        <f>AI18</f>
        <v>0</v>
      </c>
      <c r="U24" s="286"/>
      <c r="V24" s="286"/>
      <c r="W24" s="286"/>
      <c r="X24" s="260"/>
      <c r="Y24" s="53"/>
    </row>
    <row r="25" spans="2:44" ht="19.7" customHeight="1">
      <c r="B25" s="281" t="s">
        <v>47</v>
      </c>
      <c r="C25" s="282"/>
      <c r="D25" s="282"/>
      <c r="E25" s="282"/>
      <c r="F25" s="282"/>
      <c r="G25" s="282"/>
      <c r="H25" s="282"/>
      <c r="I25" s="282"/>
      <c r="J25" s="282"/>
      <c r="K25" s="282"/>
      <c r="L25" s="282"/>
      <c r="M25" s="282"/>
      <c r="N25" s="282"/>
      <c r="O25" s="282"/>
      <c r="P25" s="282"/>
      <c r="Q25" s="282"/>
      <c r="R25" s="282"/>
      <c r="S25" s="282"/>
      <c r="T25" s="282"/>
      <c r="U25" s="282"/>
      <c r="V25" s="282"/>
      <c r="W25" s="282"/>
      <c r="X25" s="283"/>
    </row>
    <row r="26" spans="2:44" ht="25.5">
      <c r="B26" s="72" t="s">
        <v>27</v>
      </c>
      <c r="C26" s="72" t="s">
        <v>28</v>
      </c>
      <c r="D26" s="72" t="s">
        <v>29</v>
      </c>
      <c r="E26" s="72" t="s">
        <v>30</v>
      </c>
      <c r="F26" s="27"/>
      <c r="G26" s="27"/>
      <c r="H26" s="299"/>
      <c r="I26" s="299"/>
      <c r="J26" s="299"/>
      <c r="K26" s="299"/>
      <c r="L26" s="299"/>
      <c r="M26" s="299"/>
      <c r="N26" s="299"/>
      <c r="O26" s="299"/>
      <c r="P26" s="299"/>
      <c r="Q26" s="299"/>
      <c r="R26" s="299"/>
      <c r="S26" s="301"/>
      <c r="T26" s="301"/>
      <c r="U26" s="301"/>
      <c r="V26" s="301"/>
      <c r="W26" s="301"/>
      <c r="X26" s="302"/>
    </row>
    <row r="27" spans="2:44" ht="17.649999999999999" customHeight="1">
      <c r="B27" s="74" t="s">
        <v>31</v>
      </c>
      <c r="C27" s="365">
        <f>IF(ISERROR($D$23/$D$24),0,$D$23/$D$24)</f>
        <v>1</v>
      </c>
      <c r="D27" s="365">
        <f>$E$18</f>
        <v>1</v>
      </c>
      <c r="E27" s="73">
        <f>$O$14</f>
        <v>1</v>
      </c>
      <c r="F27" s="28"/>
      <c r="G27" s="28"/>
      <c r="H27" s="300"/>
      <c r="I27" s="300"/>
      <c r="J27" s="303"/>
      <c r="K27" s="303"/>
      <c r="L27" s="5"/>
      <c r="M27" s="5"/>
      <c r="N27" s="300"/>
      <c r="O27" s="300"/>
      <c r="P27" s="300"/>
      <c r="Q27" s="300"/>
      <c r="R27" s="300"/>
      <c r="S27" s="304"/>
      <c r="T27" s="304"/>
      <c r="U27" s="304"/>
      <c r="V27" s="304"/>
      <c r="W27" s="304"/>
      <c r="X27" s="305"/>
    </row>
    <row r="28" spans="2:44" ht="17.649999999999999" customHeight="1">
      <c r="B28" s="74" t="s">
        <v>32</v>
      </c>
      <c r="C28" s="366"/>
      <c r="D28" s="366"/>
      <c r="E28" s="73">
        <f t="shared" ref="E28:E37" si="4">$O$14</f>
        <v>1</v>
      </c>
      <c r="F28" s="28"/>
      <c r="G28" s="28"/>
      <c r="H28" s="303"/>
      <c r="I28" s="303"/>
      <c r="J28" s="303"/>
      <c r="K28" s="303"/>
      <c r="L28" s="6"/>
      <c r="M28" s="5"/>
      <c r="N28" s="303"/>
      <c r="O28" s="303"/>
      <c r="P28" s="303"/>
      <c r="Q28" s="303"/>
      <c r="R28" s="303"/>
      <c r="S28" s="304"/>
      <c r="T28" s="304"/>
      <c r="U28" s="304"/>
      <c r="V28" s="304"/>
      <c r="W28" s="304"/>
      <c r="X28" s="305"/>
    </row>
    <row r="29" spans="2:44" ht="17.649999999999999" customHeight="1">
      <c r="B29" s="74" t="s">
        <v>33</v>
      </c>
      <c r="C29" s="367"/>
      <c r="D29" s="367"/>
      <c r="E29" s="73">
        <f t="shared" si="4"/>
        <v>1</v>
      </c>
      <c r="F29" s="28"/>
      <c r="G29" s="28"/>
      <c r="H29" s="303"/>
      <c r="I29" s="303"/>
      <c r="J29" s="303"/>
      <c r="K29" s="303"/>
      <c r="L29" s="6"/>
      <c r="M29" s="5"/>
      <c r="N29" s="303"/>
      <c r="O29" s="303"/>
      <c r="P29" s="303"/>
      <c r="Q29" s="303"/>
      <c r="R29" s="303"/>
      <c r="S29" s="304"/>
      <c r="T29" s="304"/>
      <c r="U29" s="304"/>
      <c r="V29" s="304"/>
      <c r="W29" s="304"/>
      <c r="X29" s="305"/>
    </row>
    <row r="30" spans="2:44" ht="17.649999999999999" customHeight="1">
      <c r="B30" s="74" t="s">
        <v>34</v>
      </c>
      <c r="C30" s="365">
        <f>IF(ISERROR($G$23/$G$24),0,$G$23/$G$24)</f>
        <v>1</v>
      </c>
      <c r="D30" s="365">
        <f t="shared" ref="D30:D36" si="5">$E$18</f>
        <v>1</v>
      </c>
      <c r="E30" s="73">
        <f t="shared" si="4"/>
        <v>1</v>
      </c>
      <c r="F30" s="28"/>
      <c r="G30" s="28"/>
      <c r="H30" s="303"/>
      <c r="I30" s="303"/>
      <c r="J30" s="303"/>
      <c r="K30" s="303"/>
      <c r="L30" s="6"/>
      <c r="M30" s="5"/>
      <c r="N30" s="303"/>
      <c r="O30" s="303"/>
      <c r="P30" s="303"/>
      <c r="Q30" s="303"/>
      <c r="R30" s="303"/>
      <c r="S30" s="304"/>
      <c r="T30" s="304"/>
      <c r="U30" s="304"/>
      <c r="V30" s="304"/>
      <c r="W30" s="304"/>
      <c r="X30" s="305"/>
    </row>
    <row r="31" spans="2:44" ht="17.649999999999999" customHeight="1">
      <c r="B31" s="74" t="s">
        <v>35</v>
      </c>
      <c r="C31" s="366"/>
      <c r="D31" s="366"/>
      <c r="E31" s="73">
        <f t="shared" si="4"/>
        <v>1</v>
      </c>
      <c r="F31" s="28"/>
      <c r="G31" s="28"/>
      <c r="H31" s="303"/>
      <c r="I31" s="303"/>
      <c r="J31" s="303"/>
      <c r="K31" s="303"/>
      <c r="L31" s="6"/>
      <c r="M31" s="5"/>
      <c r="N31" s="303"/>
      <c r="O31" s="303"/>
      <c r="P31" s="303"/>
      <c r="Q31" s="303"/>
      <c r="R31" s="303"/>
      <c r="S31" s="304"/>
      <c r="T31" s="304"/>
      <c r="U31" s="304"/>
      <c r="V31" s="304"/>
      <c r="W31" s="304"/>
      <c r="X31" s="305"/>
    </row>
    <row r="32" spans="2:44" ht="17.649999999999999" customHeight="1">
      <c r="B32" s="74" t="s">
        <v>36</v>
      </c>
      <c r="C32" s="367"/>
      <c r="D32" s="367"/>
      <c r="E32" s="73">
        <f t="shared" si="4"/>
        <v>1</v>
      </c>
      <c r="F32" s="28"/>
      <c r="G32" s="28"/>
      <c r="H32" s="303"/>
      <c r="I32" s="303"/>
      <c r="J32" s="303"/>
      <c r="K32" s="303"/>
      <c r="L32" s="6"/>
      <c r="M32" s="5"/>
      <c r="N32" s="303"/>
      <c r="O32" s="303"/>
      <c r="P32" s="303"/>
      <c r="Q32" s="303"/>
      <c r="R32" s="303"/>
      <c r="S32" s="304"/>
      <c r="T32" s="304"/>
      <c r="U32" s="304"/>
      <c r="V32" s="304"/>
      <c r="W32" s="304"/>
      <c r="X32" s="305"/>
    </row>
    <row r="33" spans="2:27" ht="17.649999999999999" customHeight="1">
      <c r="B33" s="74" t="s">
        <v>37</v>
      </c>
      <c r="C33" s="365">
        <f>IF(ISERROR($N$23/$N$24),0,$N$23/$N$24)</f>
        <v>0</v>
      </c>
      <c r="D33" s="365">
        <f t="shared" si="5"/>
        <v>1</v>
      </c>
      <c r="E33" s="73">
        <f t="shared" si="4"/>
        <v>1</v>
      </c>
      <c r="F33" s="28"/>
      <c r="G33" s="28"/>
      <c r="H33" s="303"/>
      <c r="I33" s="303"/>
      <c r="J33" s="303"/>
      <c r="K33" s="303"/>
      <c r="L33" s="6"/>
      <c r="M33" s="5"/>
      <c r="N33" s="303"/>
      <c r="O33" s="303"/>
      <c r="P33" s="303"/>
      <c r="Q33" s="303"/>
      <c r="R33" s="303"/>
      <c r="S33" s="304"/>
      <c r="T33" s="304"/>
      <c r="U33" s="304"/>
      <c r="V33" s="304"/>
      <c r="W33" s="304"/>
      <c r="X33" s="305"/>
    </row>
    <row r="34" spans="2:27" ht="17.649999999999999" customHeight="1">
      <c r="B34" s="74" t="s">
        <v>38</v>
      </c>
      <c r="C34" s="366"/>
      <c r="D34" s="366"/>
      <c r="E34" s="73">
        <f t="shared" si="4"/>
        <v>1</v>
      </c>
      <c r="F34" s="28"/>
      <c r="G34" s="28"/>
      <c r="H34" s="303"/>
      <c r="I34" s="303"/>
      <c r="J34" s="303"/>
      <c r="K34" s="303"/>
      <c r="L34" s="6"/>
      <c r="M34" s="5"/>
      <c r="N34" s="303"/>
      <c r="O34" s="303"/>
      <c r="P34" s="303"/>
      <c r="Q34" s="303"/>
      <c r="R34" s="303"/>
      <c r="S34" s="304"/>
      <c r="T34" s="304"/>
      <c r="U34" s="304"/>
      <c r="V34" s="304"/>
      <c r="W34" s="304"/>
      <c r="X34" s="305"/>
    </row>
    <row r="35" spans="2:27" ht="17.649999999999999" customHeight="1">
      <c r="B35" s="74" t="s">
        <v>39</v>
      </c>
      <c r="C35" s="367"/>
      <c r="D35" s="367"/>
      <c r="E35" s="73">
        <f t="shared" si="4"/>
        <v>1</v>
      </c>
      <c r="F35" s="28"/>
      <c r="G35" s="28"/>
      <c r="H35" s="303"/>
      <c r="I35" s="303"/>
      <c r="J35" s="303"/>
      <c r="K35" s="303"/>
      <c r="L35" s="6"/>
      <c r="M35" s="5"/>
      <c r="N35" s="303"/>
      <c r="O35" s="303"/>
      <c r="P35" s="303"/>
      <c r="Q35" s="303"/>
      <c r="R35" s="303"/>
      <c r="S35" s="304"/>
      <c r="T35" s="304"/>
      <c r="U35" s="304"/>
      <c r="V35" s="304"/>
      <c r="W35" s="304"/>
      <c r="X35" s="305"/>
    </row>
    <row r="36" spans="2:27" ht="17.649999999999999" customHeight="1">
      <c r="B36" s="74" t="s">
        <v>40</v>
      </c>
      <c r="C36" s="365">
        <f>IF(ISERROR($T$23/$T$24),0,$T$23/$T$24)</f>
        <v>0</v>
      </c>
      <c r="D36" s="365">
        <f t="shared" si="5"/>
        <v>1</v>
      </c>
      <c r="E36" s="73">
        <f t="shared" si="4"/>
        <v>1</v>
      </c>
      <c r="F36" s="28"/>
      <c r="G36" s="28"/>
      <c r="H36" s="303"/>
      <c r="I36" s="303"/>
      <c r="J36" s="303"/>
      <c r="K36" s="303"/>
      <c r="L36" s="6"/>
      <c r="M36" s="5"/>
      <c r="N36" s="303"/>
      <c r="O36" s="303"/>
      <c r="P36" s="303"/>
      <c r="Q36" s="303"/>
      <c r="R36" s="303"/>
      <c r="S36" s="304"/>
      <c r="T36" s="304"/>
      <c r="U36" s="304"/>
      <c r="V36" s="304"/>
      <c r="W36" s="304"/>
      <c r="X36" s="305"/>
    </row>
    <row r="37" spans="2:27" ht="17.649999999999999" customHeight="1">
      <c r="B37" s="74" t="s">
        <v>41</v>
      </c>
      <c r="C37" s="366"/>
      <c r="D37" s="366"/>
      <c r="E37" s="73">
        <f t="shared" si="4"/>
        <v>1</v>
      </c>
      <c r="F37" s="28"/>
      <c r="G37" s="28"/>
      <c r="H37" s="303"/>
      <c r="I37" s="303"/>
      <c r="J37" s="303"/>
      <c r="K37" s="303"/>
      <c r="L37" s="6"/>
      <c r="M37" s="5"/>
      <c r="N37" s="303"/>
      <c r="O37" s="303"/>
      <c r="P37" s="303"/>
      <c r="Q37" s="303"/>
      <c r="R37" s="303"/>
      <c r="S37" s="304"/>
      <c r="T37" s="304"/>
      <c r="U37" s="304"/>
      <c r="V37" s="304"/>
      <c r="W37" s="304"/>
      <c r="X37" s="305"/>
    </row>
    <row r="38" spans="2:27" ht="17.649999999999999" customHeight="1">
      <c r="B38" s="74" t="s">
        <v>42</v>
      </c>
      <c r="C38" s="367"/>
      <c r="D38" s="367"/>
      <c r="E38" s="73">
        <v>0</v>
      </c>
      <c r="F38" s="29"/>
      <c r="G38" s="29"/>
      <c r="H38" s="308"/>
      <c r="I38" s="308"/>
      <c r="J38" s="308"/>
      <c r="K38" s="308"/>
      <c r="L38" s="7"/>
      <c r="M38" s="8"/>
      <c r="N38" s="308"/>
      <c r="O38" s="308"/>
      <c r="P38" s="308"/>
      <c r="Q38" s="308"/>
      <c r="R38" s="308"/>
      <c r="S38" s="306"/>
      <c r="T38" s="306"/>
      <c r="U38" s="306"/>
      <c r="V38" s="306"/>
      <c r="W38" s="306"/>
      <c r="X38" s="307"/>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311" t="s">
        <v>50</v>
      </c>
      <c r="C40" s="312"/>
      <c r="D40" s="312"/>
      <c r="E40" s="312"/>
      <c r="F40" s="312"/>
      <c r="G40" s="312"/>
      <c r="H40" s="312"/>
      <c r="I40" s="312"/>
      <c r="J40" s="312"/>
      <c r="K40" s="312"/>
      <c r="L40" s="312"/>
      <c r="M40" s="312"/>
      <c r="N40" s="312"/>
      <c r="O40" s="312"/>
      <c r="P40" s="312"/>
      <c r="Q40" s="312"/>
      <c r="R40" s="312"/>
      <c r="S40" s="312"/>
      <c r="T40" s="312"/>
      <c r="U40" s="312"/>
      <c r="V40" s="312"/>
      <c r="W40" s="312"/>
      <c r="X40" s="313"/>
    </row>
    <row r="41" spans="2:27" ht="33" customHeight="1">
      <c r="B41" s="309"/>
      <c r="C41" s="309"/>
      <c r="D41" s="309"/>
      <c r="E41" s="309"/>
      <c r="F41" s="309"/>
      <c r="G41" s="309"/>
      <c r="H41" s="309"/>
      <c r="I41" s="309"/>
      <c r="J41" s="309"/>
      <c r="K41" s="309"/>
      <c r="L41" s="309"/>
      <c r="M41" s="309"/>
      <c r="N41" s="309"/>
      <c r="O41" s="309"/>
      <c r="P41" s="309"/>
      <c r="Q41" s="309"/>
      <c r="R41" s="309"/>
      <c r="S41" s="309"/>
      <c r="T41" s="309"/>
      <c r="U41" s="309"/>
      <c r="V41" s="309"/>
      <c r="W41" s="309"/>
      <c r="X41" s="309"/>
      <c r="Y41" s="54"/>
      <c r="Z41" s="55"/>
      <c r="AA41" s="55"/>
    </row>
    <row r="42" spans="2:27" ht="10.5" customHeight="1">
      <c r="B42" s="310"/>
      <c r="C42" s="299"/>
      <c r="D42" s="299"/>
      <c r="E42" s="299"/>
      <c r="F42" s="299"/>
      <c r="G42" s="299"/>
      <c r="H42" s="299"/>
      <c r="I42" s="299"/>
      <c r="J42" s="299"/>
      <c r="K42" s="299"/>
      <c r="L42" s="299"/>
      <c r="M42" s="299"/>
      <c r="N42" s="299"/>
      <c r="O42" s="299"/>
      <c r="P42" s="299"/>
      <c r="Q42" s="299"/>
      <c r="R42" s="299"/>
      <c r="S42" s="299"/>
      <c r="T42" s="299"/>
      <c r="U42" s="299"/>
      <c r="V42" s="299"/>
      <c r="W42" s="299"/>
      <c r="X42" s="302"/>
      <c r="Y42" s="56"/>
      <c r="Z42" s="57"/>
      <c r="AA42" s="58"/>
    </row>
    <row r="43" spans="2:27" ht="18" customHeight="1">
      <c r="B43" s="323" t="s">
        <v>43</v>
      </c>
      <c r="C43" s="324"/>
      <c r="D43" s="324"/>
      <c r="E43" s="324"/>
      <c r="F43" s="324"/>
      <c r="G43" s="324"/>
      <c r="H43" s="324"/>
      <c r="I43" s="324"/>
      <c r="J43" s="324"/>
      <c r="K43" s="324"/>
      <c r="L43" s="324"/>
      <c r="M43" s="324"/>
      <c r="N43" s="324"/>
      <c r="O43" s="324"/>
      <c r="P43" s="324"/>
      <c r="Q43" s="324"/>
      <c r="R43" s="324"/>
      <c r="S43" s="324"/>
      <c r="T43" s="324"/>
      <c r="U43" s="324"/>
      <c r="V43" s="324"/>
      <c r="W43" s="324"/>
      <c r="X43" s="325"/>
      <c r="Y43" s="56"/>
      <c r="Z43" s="57"/>
      <c r="AA43" s="58"/>
    </row>
    <row r="44" spans="2:27" ht="32.25" customHeight="1">
      <c r="B44" s="326"/>
      <c r="C44" s="327"/>
      <c r="D44" s="327"/>
      <c r="E44" s="327"/>
      <c r="F44" s="327"/>
      <c r="G44" s="327"/>
      <c r="H44" s="327"/>
      <c r="I44" s="327"/>
      <c r="J44" s="327"/>
      <c r="K44" s="327"/>
      <c r="L44" s="327"/>
      <c r="M44" s="327"/>
      <c r="N44" s="327"/>
      <c r="O44" s="327"/>
      <c r="P44" s="327"/>
      <c r="Q44" s="327"/>
      <c r="R44" s="327"/>
      <c r="S44" s="327"/>
      <c r="T44" s="327"/>
      <c r="U44" s="327"/>
      <c r="V44" s="327"/>
      <c r="W44" s="327"/>
      <c r="X44" s="328"/>
      <c r="Y44" s="56"/>
      <c r="Z44" s="57"/>
      <c r="AA44" s="58"/>
    </row>
    <row r="45" spans="2:27" ht="8.4499999999999993" customHeight="1">
      <c r="B45" s="30"/>
      <c r="C45" s="27"/>
      <c r="D45" s="27"/>
      <c r="E45" s="27"/>
      <c r="F45" s="27"/>
      <c r="G45" s="299"/>
      <c r="H45" s="299"/>
      <c r="I45" s="299"/>
      <c r="J45" s="299"/>
      <c r="K45" s="299"/>
      <c r="L45" s="299"/>
      <c r="M45" s="27"/>
      <c r="N45" s="27"/>
      <c r="O45" s="27"/>
      <c r="P45" s="27"/>
      <c r="Q45" s="27"/>
      <c r="R45" s="27"/>
      <c r="S45" s="27"/>
      <c r="T45" s="27"/>
      <c r="U45" s="27"/>
      <c r="V45" s="27"/>
      <c r="W45" s="27"/>
      <c r="X45" s="31"/>
      <c r="Y45" s="56"/>
      <c r="Z45" s="57"/>
      <c r="AA45" s="58"/>
    </row>
    <row r="46" spans="2:27" ht="12.75">
      <c r="B46" s="314" t="s">
        <v>44</v>
      </c>
      <c r="C46" s="315"/>
      <c r="D46" s="315"/>
      <c r="E46" s="315"/>
      <c r="F46" s="315"/>
      <c r="G46" s="315"/>
      <c r="H46" s="315"/>
      <c r="I46" s="28"/>
      <c r="J46" s="13" t="s">
        <v>45</v>
      </c>
      <c r="K46" s="28"/>
      <c r="L46" s="316" t="s">
        <v>278</v>
      </c>
      <c r="M46" s="317"/>
      <c r="N46" s="28"/>
      <c r="O46" s="5" t="s">
        <v>46</v>
      </c>
      <c r="P46" s="28"/>
      <c r="Q46" s="259"/>
      <c r="R46" s="260"/>
      <c r="S46" s="28"/>
      <c r="T46" s="28"/>
      <c r="U46" s="28"/>
      <c r="V46" s="28"/>
      <c r="W46" s="28"/>
      <c r="X46" s="33"/>
      <c r="Y46" s="56"/>
      <c r="Z46" s="57"/>
      <c r="AA46" s="58"/>
    </row>
    <row r="47" spans="2:27" ht="8.4499999999999993" customHeight="1">
      <c r="B47" s="34"/>
      <c r="C47" s="28"/>
      <c r="D47" s="28"/>
      <c r="E47" s="28"/>
      <c r="F47" s="28"/>
      <c r="G47" s="28"/>
      <c r="H47" s="28"/>
      <c r="I47" s="318"/>
      <c r="J47" s="318"/>
      <c r="K47" s="318"/>
      <c r="L47" s="318"/>
      <c r="M47" s="318"/>
      <c r="N47" s="318"/>
      <c r="O47" s="318"/>
      <c r="P47" s="318"/>
      <c r="Q47" s="318"/>
      <c r="R47" s="318"/>
      <c r="S47" s="318"/>
      <c r="T47" s="318"/>
      <c r="U47" s="318"/>
      <c r="V47" s="318"/>
      <c r="W47" s="318"/>
      <c r="X47" s="319"/>
      <c r="Y47" s="56"/>
      <c r="Z47" s="57"/>
      <c r="AA47" s="58"/>
    </row>
    <row r="48" spans="2:27" ht="35.25" customHeight="1">
      <c r="B48" s="320" t="s">
        <v>57</v>
      </c>
      <c r="C48" s="321"/>
      <c r="D48" s="321"/>
      <c r="E48" s="321"/>
      <c r="F48" s="321"/>
      <c r="G48" s="321"/>
      <c r="H48" s="321"/>
      <c r="I48" s="321"/>
      <c r="J48" s="321"/>
      <c r="K48" s="321"/>
      <c r="L48" s="321"/>
      <c r="M48" s="321"/>
      <c r="N48" s="321"/>
      <c r="O48" s="321"/>
      <c r="P48" s="321"/>
      <c r="Q48" s="321"/>
      <c r="R48" s="321"/>
      <c r="S48" s="321"/>
      <c r="T48" s="321"/>
      <c r="U48" s="321"/>
      <c r="V48" s="321"/>
      <c r="W48" s="321"/>
      <c r="X48" s="322"/>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303"/>
      <c r="H50" s="303"/>
      <c r="I50" s="303"/>
      <c r="J50" s="303"/>
      <c r="K50" s="303"/>
      <c r="L50" s="303"/>
      <c r="M50" s="303"/>
      <c r="N50" s="303"/>
      <c r="O50" s="303"/>
      <c r="P50" s="303"/>
      <c r="Q50" s="303"/>
      <c r="R50" s="303"/>
      <c r="S50" s="303"/>
      <c r="T50" s="303"/>
      <c r="U50" s="303"/>
      <c r="V50" s="303"/>
      <c r="W50" s="303"/>
      <c r="X50" s="303"/>
      <c r="Y50" s="56"/>
      <c r="Z50" s="57"/>
      <c r="AA50" s="58"/>
    </row>
  </sheetData>
  <sheetProtection selectLockedCells="1" selectUnlockedCells="1"/>
  <mergeCells count="221">
    <mergeCell ref="AR7:AR10"/>
    <mergeCell ref="AR11:AR14"/>
    <mergeCell ref="AR15:AR18"/>
    <mergeCell ref="AR19:AR22"/>
    <mergeCell ref="B46:H46"/>
    <mergeCell ref="L46:M46"/>
    <mergeCell ref="Q46:R46"/>
    <mergeCell ref="I47:X47"/>
    <mergeCell ref="B48:X48"/>
    <mergeCell ref="H36:I36"/>
    <mergeCell ref="J36:K36"/>
    <mergeCell ref="N36:O36"/>
    <mergeCell ref="P36:R36"/>
    <mergeCell ref="H37:I37"/>
    <mergeCell ref="J37:K37"/>
    <mergeCell ref="N37:O37"/>
    <mergeCell ref="P37:R37"/>
    <mergeCell ref="H34:I34"/>
    <mergeCell ref="J34:K34"/>
    <mergeCell ref="N34:O34"/>
    <mergeCell ref="P34:R34"/>
    <mergeCell ref="H35:I35"/>
    <mergeCell ref="J35:K35"/>
    <mergeCell ref="N35:O35"/>
    <mergeCell ref="H32:I32"/>
    <mergeCell ref="J32:K32"/>
    <mergeCell ref="N32:O32"/>
    <mergeCell ref="P32:R32"/>
    <mergeCell ref="H33:I33"/>
    <mergeCell ref="J33:K33"/>
    <mergeCell ref="N33:O33"/>
    <mergeCell ref="P33:R33"/>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C36:C38"/>
    <mergeCell ref="D36:D38"/>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P35:R35"/>
    <mergeCell ref="D23:F23"/>
    <mergeCell ref="G23:M23"/>
    <mergeCell ref="N23:S23"/>
    <mergeCell ref="T23:X23"/>
    <mergeCell ref="D24:F24"/>
    <mergeCell ref="G24:M24"/>
    <mergeCell ref="N24:S24"/>
    <mergeCell ref="T24:X24"/>
    <mergeCell ref="B25:X25"/>
    <mergeCell ref="AI22:AK22"/>
    <mergeCell ref="AL22:AO22"/>
    <mergeCell ref="AP22:AQ22"/>
    <mergeCell ref="B21:X21"/>
    <mergeCell ref="AD21:AH21"/>
    <mergeCell ref="AI21:AK21"/>
    <mergeCell ref="AL21:AO21"/>
    <mergeCell ref="AP21:AQ21"/>
    <mergeCell ref="B22:C22"/>
    <mergeCell ref="G22:I22"/>
    <mergeCell ref="K22:M22"/>
    <mergeCell ref="O22:P22"/>
    <mergeCell ref="Q22:S22"/>
    <mergeCell ref="AL16:AO16"/>
    <mergeCell ref="AP19:AQ19"/>
    <mergeCell ref="B20:L20"/>
    <mergeCell ref="M20:X20"/>
    <mergeCell ref="AD20:AH20"/>
    <mergeCell ref="AI20:AK20"/>
    <mergeCell ref="AL20:AO20"/>
    <mergeCell ref="AP20:AQ20"/>
    <mergeCell ref="AD18:AH18"/>
    <mergeCell ref="AI18:AK18"/>
    <mergeCell ref="AL18:AO18"/>
    <mergeCell ref="AP18:AQ18"/>
    <mergeCell ref="B19:L19"/>
    <mergeCell ref="M19:X19"/>
    <mergeCell ref="AB19:AC22"/>
    <mergeCell ref="AD19:AH19"/>
    <mergeCell ref="AI19:AK19"/>
    <mergeCell ref="AL19:AO19"/>
    <mergeCell ref="C18:D18"/>
    <mergeCell ref="E18:F18"/>
    <mergeCell ref="G18:L18"/>
    <mergeCell ref="M18:Q18"/>
    <mergeCell ref="R18:U18"/>
    <mergeCell ref="V18:X18"/>
    <mergeCell ref="AI14:AK14"/>
    <mergeCell ref="AL14:AO14"/>
    <mergeCell ref="AP14:AQ14"/>
    <mergeCell ref="B15:X15"/>
    <mergeCell ref="AB15:AC18"/>
    <mergeCell ref="AD15:AH15"/>
    <mergeCell ref="AI15:AK15"/>
    <mergeCell ref="AL15:AO15"/>
    <mergeCell ref="AP15:AQ15"/>
    <mergeCell ref="B16:B17"/>
    <mergeCell ref="C16:D17"/>
    <mergeCell ref="AP16:AQ16"/>
    <mergeCell ref="M17:Q17"/>
    <mergeCell ref="R17:U17"/>
    <mergeCell ref="V17:X17"/>
    <mergeCell ref="AD17:AH17"/>
    <mergeCell ref="AI17:AK17"/>
    <mergeCell ref="AL17:AO17"/>
    <mergeCell ref="AP17:AQ17"/>
    <mergeCell ref="E16:F17"/>
    <mergeCell ref="G16:L17"/>
    <mergeCell ref="M16:X16"/>
    <mergeCell ref="AD16:AH16"/>
    <mergeCell ref="AI16:AK16"/>
    <mergeCell ref="AI11:AK11"/>
    <mergeCell ref="AL11:AO11"/>
    <mergeCell ref="AP11:AQ11"/>
    <mergeCell ref="B12:F13"/>
    <mergeCell ref="G12:J13"/>
    <mergeCell ref="K12:N13"/>
    <mergeCell ref="O12:X12"/>
    <mergeCell ref="AD12:AH12"/>
    <mergeCell ref="AI12:AK12"/>
    <mergeCell ref="AL12:AO12"/>
    <mergeCell ref="AP12:AQ12"/>
    <mergeCell ref="O13:R13"/>
    <mergeCell ref="S13:U13"/>
    <mergeCell ref="V13:X13"/>
    <mergeCell ref="AD13:AH13"/>
    <mergeCell ref="AI13:AK13"/>
    <mergeCell ref="AL13:AO13"/>
    <mergeCell ref="AP13:AQ13"/>
    <mergeCell ref="AP7:AQ7"/>
    <mergeCell ref="AD8:AH8"/>
    <mergeCell ref="AI8:AK8"/>
    <mergeCell ref="AL8:AO8"/>
    <mergeCell ref="AP8:AQ8"/>
    <mergeCell ref="B9:X9"/>
    <mergeCell ref="AD9:AH9"/>
    <mergeCell ref="AI9:AK9"/>
    <mergeCell ref="AL9:AO9"/>
    <mergeCell ref="AP9:AQ9"/>
    <mergeCell ref="B7:F8"/>
    <mergeCell ref="G7:X8"/>
    <mergeCell ref="AB7:AC10"/>
    <mergeCell ref="AD7:AH7"/>
    <mergeCell ref="AI7:AK7"/>
    <mergeCell ref="AL7:AO7"/>
    <mergeCell ref="B10:X10"/>
    <mergeCell ref="AD10:AH10"/>
    <mergeCell ref="AI10:AK10"/>
    <mergeCell ref="AL10:AO10"/>
    <mergeCell ref="AP10:AQ10"/>
    <mergeCell ref="AI5:AK6"/>
    <mergeCell ref="AL5:AO6"/>
    <mergeCell ref="AP5:AQ6"/>
    <mergeCell ref="B6:X6"/>
    <mergeCell ref="B1:T1"/>
    <mergeCell ref="U1:X4"/>
    <mergeCell ref="B2:T4"/>
    <mergeCell ref="C5:D5"/>
    <mergeCell ref="E5:G5"/>
    <mergeCell ref="H5:J5"/>
    <mergeCell ref="K5:N5"/>
    <mergeCell ref="O5:R5"/>
    <mergeCell ref="S5:V5"/>
    <mergeCell ref="AB3:AR4"/>
    <mergeCell ref="AR5:AR6"/>
    <mergeCell ref="AB1:AR1"/>
    <mergeCell ref="C27:C29"/>
    <mergeCell ref="D27:D29"/>
    <mergeCell ref="C30:C32"/>
    <mergeCell ref="D30:D32"/>
    <mergeCell ref="C33:C35"/>
    <mergeCell ref="D33:D35"/>
    <mergeCell ref="W5:X5"/>
    <mergeCell ref="AB5:AC6"/>
    <mergeCell ref="AD5:AH6"/>
    <mergeCell ref="B11:X11"/>
    <mergeCell ref="AB11:AC14"/>
    <mergeCell ref="AD11:AH11"/>
    <mergeCell ref="B14:F14"/>
    <mergeCell ref="G14:J14"/>
    <mergeCell ref="K14:N14"/>
    <mergeCell ref="O14:R14"/>
    <mergeCell ref="S14:U14"/>
    <mergeCell ref="V14:X14"/>
    <mergeCell ref="AD14:AH14"/>
    <mergeCell ref="T22:U22"/>
    <mergeCell ref="V22:W22"/>
    <mergeCell ref="AD22:AH22"/>
    <mergeCell ref="B24:C24"/>
    <mergeCell ref="B23:C23"/>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Hoja1!$A$3:$A$24</xm:f>
          </x14:formula1>
          <xm:sqref>G7:X8</xm:sqref>
        </x14:dataValidation>
        <x14:dataValidation type="list" allowBlank="1" showInputMessage="1" showErrorMessage="1">
          <x14:formula1>
            <xm:f>Hoja1!$F$3:$F$8</xm:f>
          </x14:formula1>
          <xm:sqref>C18:D18</xm:sqref>
        </x14:dataValidation>
        <x14:dataValidation type="list" allowBlank="1" showInputMessage="1" showErrorMessage="1">
          <x14:formula1>
            <xm:f>Hoja1!$D$3:$D$13</xm:f>
          </x14:formula1>
          <xm:sqref>G14:J14</xm:sqref>
        </x14:dataValidation>
      </x14:dataValidations>
    </ext>
  </extLst>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49">
    <tabColor theme="2" tint="-0.499984740745262"/>
    <pageSetUpPr fitToPage="1"/>
  </sheetPr>
  <dimension ref="B1:AR50"/>
  <sheetViews>
    <sheetView zoomScale="80" zoomScaleNormal="80" zoomScaleSheetLayoutView="100" workbookViewId="0">
      <selection activeCell="H5" sqref="H5:J5"/>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43" width="4.625" style="46"/>
    <col min="44" max="44" width="9" style="23" customWidth="1"/>
    <col min="45" max="16384" width="4.625" style="23"/>
  </cols>
  <sheetData>
    <row r="1" spans="2:44" ht="20.25" customHeight="1">
      <c r="B1" s="344" t="s">
        <v>72</v>
      </c>
      <c r="C1" s="345"/>
      <c r="D1" s="345"/>
      <c r="E1" s="345"/>
      <c r="F1" s="345"/>
      <c r="G1" s="345"/>
      <c r="H1" s="345"/>
      <c r="I1" s="345"/>
      <c r="J1" s="345"/>
      <c r="K1" s="345"/>
      <c r="L1" s="345"/>
      <c r="M1" s="345"/>
      <c r="N1" s="345"/>
      <c r="O1" s="345"/>
      <c r="P1" s="345"/>
      <c r="Q1" s="345"/>
      <c r="R1" s="345"/>
      <c r="S1" s="345"/>
      <c r="T1" s="346"/>
      <c r="U1" s="356"/>
      <c r="V1" s="357"/>
      <c r="W1" s="357"/>
      <c r="X1" s="358"/>
      <c r="AB1" s="383" t="s">
        <v>374</v>
      </c>
      <c r="AC1" s="383"/>
      <c r="AD1" s="383"/>
      <c r="AE1" s="383"/>
      <c r="AF1" s="383"/>
      <c r="AG1" s="383"/>
      <c r="AH1" s="383"/>
      <c r="AI1" s="383"/>
      <c r="AJ1" s="383"/>
      <c r="AK1" s="383"/>
      <c r="AL1" s="383"/>
      <c r="AM1" s="383"/>
      <c r="AN1" s="383"/>
      <c r="AO1" s="383"/>
      <c r="AP1" s="383"/>
      <c r="AQ1" s="383"/>
      <c r="AR1" s="383"/>
    </row>
    <row r="2" spans="2:44" ht="13.5" customHeight="1">
      <c r="B2" s="347" t="s">
        <v>75</v>
      </c>
      <c r="C2" s="348"/>
      <c r="D2" s="348"/>
      <c r="E2" s="348"/>
      <c r="F2" s="348"/>
      <c r="G2" s="348"/>
      <c r="H2" s="348"/>
      <c r="I2" s="348"/>
      <c r="J2" s="348"/>
      <c r="K2" s="348"/>
      <c r="L2" s="348"/>
      <c r="M2" s="348"/>
      <c r="N2" s="348"/>
      <c r="O2" s="348"/>
      <c r="P2" s="348"/>
      <c r="Q2" s="348"/>
      <c r="R2" s="348"/>
      <c r="S2" s="348"/>
      <c r="T2" s="349"/>
      <c r="U2" s="359"/>
      <c r="V2" s="360"/>
      <c r="W2" s="360"/>
      <c r="X2" s="361"/>
    </row>
    <row r="3" spans="2:44" ht="13.5" customHeight="1">
      <c r="B3" s="350"/>
      <c r="C3" s="351"/>
      <c r="D3" s="351"/>
      <c r="E3" s="351"/>
      <c r="F3" s="351"/>
      <c r="G3" s="351"/>
      <c r="H3" s="351"/>
      <c r="I3" s="351"/>
      <c r="J3" s="351"/>
      <c r="K3" s="351"/>
      <c r="L3" s="351"/>
      <c r="M3" s="351"/>
      <c r="N3" s="351"/>
      <c r="O3" s="351"/>
      <c r="P3" s="351"/>
      <c r="Q3" s="351"/>
      <c r="R3" s="351"/>
      <c r="S3" s="351"/>
      <c r="T3" s="352"/>
      <c r="U3" s="359"/>
      <c r="V3" s="360"/>
      <c r="W3" s="360"/>
      <c r="X3" s="361"/>
      <c r="AB3" s="372" t="s">
        <v>194</v>
      </c>
      <c r="AC3" s="372"/>
      <c r="AD3" s="372"/>
      <c r="AE3" s="372"/>
      <c r="AF3" s="372"/>
      <c r="AG3" s="372"/>
      <c r="AH3" s="372"/>
      <c r="AI3" s="372"/>
      <c r="AJ3" s="372"/>
      <c r="AK3" s="372"/>
      <c r="AL3" s="372"/>
      <c r="AM3" s="372"/>
      <c r="AN3" s="372"/>
      <c r="AO3" s="372"/>
      <c r="AP3" s="372"/>
      <c r="AQ3" s="372"/>
      <c r="AR3" s="372"/>
    </row>
    <row r="4" spans="2:44" ht="13.5" customHeight="1">
      <c r="B4" s="353"/>
      <c r="C4" s="354"/>
      <c r="D4" s="354"/>
      <c r="E4" s="354"/>
      <c r="F4" s="354"/>
      <c r="G4" s="354"/>
      <c r="H4" s="354"/>
      <c r="I4" s="354"/>
      <c r="J4" s="354"/>
      <c r="K4" s="354"/>
      <c r="L4" s="354"/>
      <c r="M4" s="354"/>
      <c r="N4" s="354"/>
      <c r="O4" s="354"/>
      <c r="P4" s="354"/>
      <c r="Q4" s="354"/>
      <c r="R4" s="354"/>
      <c r="S4" s="354"/>
      <c r="T4" s="355"/>
      <c r="U4" s="362"/>
      <c r="V4" s="363"/>
      <c r="W4" s="363"/>
      <c r="X4" s="364"/>
      <c r="AB4" s="372"/>
      <c r="AC4" s="372"/>
      <c r="AD4" s="372"/>
      <c r="AE4" s="372"/>
      <c r="AF4" s="372"/>
      <c r="AG4" s="372"/>
      <c r="AH4" s="372"/>
      <c r="AI4" s="372"/>
      <c r="AJ4" s="372"/>
      <c r="AK4" s="372"/>
      <c r="AL4" s="372"/>
      <c r="AM4" s="372"/>
      <c r="AN4" s="372"/>
      <c r="AO4" s="372"/>
      <c r="AP4" s="372"/>
      <c r="AQ4" s="372"/>
      <c r="AR4" s="372"/>
    </row>
    <row r="5" spans="2:44" s="41" customFormat="1" ht="14.25" customHeight="1">
      <c r="B5" s="42" t="s">
        <v>0</v>
      </c>
      <c r="C5" s="336" t="s">
        <v>126</v>
      </c>
      <c r="D5" s="336"/>
      <c r="E5" s="337" t="s">
        <v>1</v>
      </c>
      <c r="F5" s="337"/>
      <c r="G5" s="337"/>
      <c r="H5" s="338" t="s">
        <v>441</v>
      </c>
      <c r="I5" s="338"/>
      <c r="J5" s="338"/>
      <c r="K5" s="337" t="s">
        <v>2</v>
      </c>
      <c r="L5" s="337"/>
      <c r="M5" s="337"/>
      <c r="N5" s="337"/>
      <c r="O5" s="783">
        <v>44764</v>
      </c>
      <c r="P5" s="336"/>
      <c r="Q5" s="336"/>
      <c r="R5" s="336"/>
      <c r="S5" s="339" t="s">
        <v>3</v>
      </c>
      <c r="T5" s="340"/>
      <c r="U5" s="340"/>
      <c r="V5" s="341"/>
      <c r="W5" s="342" t="s">
        <v>120</v>
      </c>
      <c r="X5" s="343"/>
      <c r="Y5" s="47"/>
      <c r="Z5" s="48"/>
      <c r="AA5" s="48"/>
      <c r="AB5" s="380" t="s">
        <v>143</v>
      </c>
      <c r="AC5" s="380"/>
      <c r="AD5" s="380" t="s">
        <v>144</v>
      </c>
      <c r="AE5" s="380"/>
      <c r="AF5" s="380"/>
      <c r="AG5" s="380"/>
      <c r="AH5" s="380"/>
      <c r="AI5" s="380" t="s">
        <v>145</v>
      </c>
      <c r="AJ5" s="380"/>
      <c r="AK5" s="380"/>
      <c r="AL5" s="380" t="s">
        <v>146</v>
      </c>
      <c r="AM5" s="380"/>
      <c r="AN5" s="380"/>
      <c r="AO5" s="380"/>
      <c r="AP5" s="372" t="s">
        <v>149</v>
      </c>
      <c r="AQ5" s="372"/>
      <c r="AR5" s="373" t="s">
        <v>150</v>
      </c>
    </row>
    <row r="6" spans="2:44" ht="9" customHeight="1">
      <c r="B6" s="275"/>
      <c r="C6" s="275"/>
      <c r="D6" s="275"/>
      <c r="E6" s="275"/>
      <c r="F6" s="275"/>
      <c r="G6" s="275"/>
      <c r="H6" s="275"/>
      <c r="I6" s="275"/>
      <c r="J6" s="275"/>
      <c r="K6" s="275"/>
      <c r="L6" s="275"/>
      <c r="M6" s="275"/>
      <c r="N6" s="275"/>
      <c r="O6" s="275"/>
      <c r="P6" s="275"/>
      <c r="Q6" s="275"/>
      <c r="R6" s="275"/>
      <c r="S6" s="275"/>
      <c r="T6" s="275"/>
      <c r="U6" s="275"/>
      <c r="V6" s="275"/>
      <c r="W6" s="275"/>
      <c r="X6" s="275"/>
      <c r="AB6" s="380"/>
      <c r="AC6" s="380"/>
      <c r="AD6" s="380"/>
      <c r="AE6" s="380"/>
      <c r="AF6" s="380"/>
      <c r="AG6" s="380"/>
      <c r="AH6" s="380"/>
      <c r="AI6" s="380"/>
      <c r="AJ6" s="380"/>
      <c r="AK6" s="380"/>
      <c r="AL6" s="380"/>
      <c r="AM6" s="380"/>
      <c r="AN6" s="380"/>
      <c r="AO6" s="380"/>
      <c r="AP6" s="372"/>
      <c r="AQ6" s="372"/>
      <c r="AR6" s="373"/>
    </row>
    <row r="7" spans="2:44" ht="14.25" customHeight="1">
      <c r="B7" s="287" t="s">
        <v>76</v>
      </c>
      <c r="C7" s="288"/>
      <c r="D7" s="288"/>
      <c r="E7" s="288"/>
      <c r="F7" s="289"/>
      <c r="G7" s="293" t="s">
        <v>98</v>
      </c>
      <c r="H7" s="294"/>
      <c r="I7" s="294"/>
      <c r="J7" s="294"/>
      <c r="K7" s="294"/>
      <c r="L7" s="294"/>
      <c r="M7" s="294"/>
      <c r="N7" s="294"/>
      <c r="O7" s="294"/>
      <c r="P7" s="294"/>
      <c r="Q7" s="294"/>
      <c r="R7" s="294"/>
      <c r="S7" s="294"/>
      <c r="T7" s="294"/>
      <c r="U7" s="294"/>
      <c r="V7" s="294"/>
      <c r="W7" s="294"/>
      <c r="X7" s="295"/>
      <c r="AB7" s="375">
        <v>2019</v>
      </c>
      <c r="AC7" s="375"/>
      <c r="AD7" s="376" t="s">
        <v>127</v>
      </c>
      <c r="AE7" s="376"/>
      <c r="AF7" s="376"/>
      <c r="AG7" s="376"/>
      <c r="AH7" s="376"/>
      <c r="AI7" s="557">
        <v>22250000</v>
      </c>
      <c r="AJ7" s="557"/>
      <c r="AK7" s="557"/>
      <c r="AL7" s="557">
        <v>13172258.99</v>
      </c>
      <c r="AM7" s="557"/>
      <c r="AN7" s="557"/>
      <c r="AO7" s="557"/>
      <c r="AP7" s="379">
        <f t="shared" ref="AP7:AP10" si="0">AL7/AI7</f>
        <v>0.59201164000000006</v>
      </c>
      <c r="AQ7" s="379"/>
      <c r="AR7" s="384">
        <f>SUM(AP7:AQ10)/4</f>
        <v>0.99999933044943834</v>
      </c>
    </row>
    <row r="8" spans="2:44" ht="14.25" customHeight="1">
      <c r="B8" s="290"/>
      <c r="C8" s="291"/>
      <c r="D8" s="291"/>
      <c r="E8" s="291"/>
      <c r="F8" s="292"/>
      <c r="G8" s="296"/>
      <c r="H8" s="297"/>
      <c r="I8" s="297"/>
      <c r="J8" s="297"/>
      <c r="K8" s="297"/>
      <c r="L8" s="297"/>
      <c r="M8" s="297"/>
      <c r="N8" s="297"/>
      <c r="O8" s="297"/>
      <c r="P8" s="297"/>
      <c r="Q8" s="297"/>
      <c r="R8" s="297"/>
      <c r="S8" s="297"/>
      <c r="T8" s="297"/>
      <c r="U8" s="297"/>
      <c r="V8" s="297"/>
      <c r="W8" s="297"/>
      <c r="X8" s="298"/>
      <c r="AB8" s="375"/>
      <c r="AC8" s="375"/>
      <c r="AD8" s="376" t="s">
        <v>128</v>
      </c>
      <c r="AE8" s="376"/>
      <c r="AF8" s="376"/>
      <c r="AG8" s="376"/>
      <c r="AH8" s="376"/>
      <c r="AI8" s="557">
        <v>22250000</v>
      </c>
      <c r="AJ8" s="557"/>
      <c r="AK8" s="557"/>
      <c r="AL8" s="557">
        <v>18200432.579999998</v>
      </c>
      <c r="AM8" s="557"/>
      <c r="AN8" s="557"/>
      <c r="AO8" s="557"/>
      <c r="AP8" s="379">
        <f t="shared" si="0"/>
        <v>0.81799696988764037</v>
      </c>
      <c r="AQ8" s="379"/>
      <c r="AR8" s="384"/>
    </row>
    <row r="9" spans="2:44" ht="19.149999999999999" customHeight="1">
      <c r="B9" s="281" t="s">
        <v>49</v>
      </c>
      <c r="C9" s="282"/>
      <c r="D9" s="282"/>
      <c r="E9" s="282"/>
      <c r="F9" s="282"/>
      <c r="G9" s="282"/>
      <c r="H9" s="282"/>
      <c r="I9" s="282"/>
      <c r="J9" s="282"/>
      <c r="K9" s="282"/>
      <c r="L9" s="282"/>
      <c r="M9" s="282"/>
      <c r="N9" s="282"/>
      <c r="O9" s="282"/>
      <c r="P9" s="282"/>
      <c r="Q9" s="282"/>
      <c r="R9" s="282"/>
      <c r="S9" s="282"/>
      <c r="T9" s="282"/>
      <c r="U9" s="282"/>
      <c r="V9" s="282"/>
      <c r="W9" s="282"/>
      <c r="X9" s="283"/>
      <c r="AB9" s="375"/>
      <c r="AC9" s="375"/>
      <c r="AD9" s="376" t="s">
        <v>129</v>
      </c>
      <c r="AE9" s="376"/>
      <c r="AF9" s="376"/>
      <c r="AG9" s="376"/>
      <c r="AH9" s="376"/>
      <c r="AI9" s="557">
        <v>22250000</v>
      </c>
      <c r="AJ9" s="557"/>
      <c r="AK9" s="557"/>
      <c r="AL9" s="557">
        <v>19608224.420000002</v>
      </c>
      <c r="AM9" s="557"/>
      <c r="AN9" s="557"/>
      <c r="AO9" s="557"/>
      <c r="AP9" s="379">
        <f t="shared" si="0"/>
        <v>0.88126851325842703</v>
      </c>
      <c r="AQ9" s="379"/>
      <c r="AR9" s="384"/>
    </row>
    <row r="10" spans="2:44" ht="15" customHeight="1">
      <c r="B10" s="268" t="s">
        <v>4</v>
      </c>
      <c r="C10" s="269"/>
      <c r="D10" s="269"/>
      <c r="E10" s="269"/>
      <c r="F10" s="269"/>
      <c r="G10" s="269"/>
      <c r="H10" s="269"/>
      <c r="I10" s="269"/>
      <c r="J10" s="269"/>
      <c r="K10" s="269"/>
      <c r="L10" s="269"/>
      <c r="M10" s="269"/>
      <c r="N10" s="269"/>
      <c r="O10" s="269"/>
      <c r="P10" s="269"/>
      <c r="Q10" s="269"/>
      <c r="R10" s="269"/>
      <c r="S10" s="269"/>
      <c r="T10" s="269"/>
      <c r="U10" s="269"/>
      <c r="V10" s="269"/>
      <c r="W10" s="269"/>
      <c r="X10" s="269"/>
      <c r="AB10" s="375"/>
      <c r="AC10" s="375"/>
      <c r="AD10" s="376" t="s">
        <v>130</v>
      </c>
      <c r="AE10" s="376"/>
      <c r="AF10" s="376"/>
      <c r="AG10" s="376"/>
      <c r="AH10" s="376"/>
      <c r="AI10" s="557">
        <v>22250000</v>
      </c>
      <c r="AJ10" s="557"/>
      <c r="AK10" s="557"/>
      <c r="AL10" s="557">
        <f>12060457.45+25958566.97</f>
        <v>38019024.420000002</v>
      </c>
      <c r="AM10" s="557"/>
      <c r="AN10" s="557"/>
      <c r="AO10" s="557"/>
      <c r="AP10" s="379">
        <f t="shared" si="0"/>
        <v>1.7087201986516856</v>
      </c>
      <c r="AQ10" s="379"/>
      <c r="AR10" s="384"/>
    </row>
    <row r="11" spans="2:44" ht="38.25" customHeight="1">
      <c r="B11" s="672" t="s">
        <v>186</v>
      </c>
      <c r="C11" s="672"/>
      <c r="D11" s="672"/>
      <c r="E11" s="672"/>
      <c r="F11" s="672"/>
      <c r="G11" s="672"/>
      <c r="H11" s="672"/>
      <c r="I11" s="672"/>
      <c r="J11" s="672"/>
      <c r="K11" s="672"/>
      <c r="L11" s="672"/>
      <c r="M11" s="672"/>
      <c r="N11" s="672"/>
      <c r="O11" s="672"/>
      <c r="P11" s="672"/>
      <c r="Q11" s="672"/>
      <c r="R11" s="672"/>
      <c r="S11" s="672"/>
      <c r="T11" s="672"/>
      <c r="U11" s="672"/>
      <c r="V11" s="672"/>
      <c r="W11" s="672"/>
      <c r="X11" s="672"/>
      <c r="AB11" s="374">
        <v>2020</v>
      </c>
      <c r="AC11" s="374"/>
      <c r="AD11" s="377" t="s">
        <v>131</v>
      </c>
      <c r="AE11" s="377"/>
      <c r="AF11" s="377"/>
      <c r="AG11" s="377"/>
      <c r="AH11" s="377"/>
      <c r="AI11" s="561">
        <v>8463022</v>
      </c>
      <c r="AJ11" s="561"/>
      <c r="AK11" s="561"/>
      <c r="AL11" s="561">
        <v>10263784</v>
      </c>
      <c r="AM11" s="561"/>
      <c r="AN11" s="561"/>
      <c r="AO11" s="561"/>
      <c r="AP11" s="382">
        <f>AL11/AI11</f>
        <v>1.2127800211319313</v>
      </c>
      <c r="AQ11" s="382"/>
      <c r="AR11" s="385">
        <f>SUM(AP11:AQ14)/4</f>
        <v>1</v>
      </c>
    </row>
    <row r="12" spans="2:44" ht="12.75">
      <c r="B12" s="262" t="s">
        <v>56</v>
      </c>
      <c r="C12" s="263"/>
      <c r="D12" s="263"/>
      <c r="E12" s="263"/>
      <c r="F12" s="264"/>
      <c r="G12" s="262" t="s">
        <v>48</v>
      </c>
      <c r="H12" s="263"/>
      <c r="I12" s="263"/>
      <c r="J12" s="264"/>
      <c r="K12" s="262" t="s">
        <v>5</v>
      </c>
      <c r="L12" s="263"/>
      <c r="M12" s="263"/>
      <c r="N12" s="264"/>
      <c r="O12" s="268" t="s">
        <v>6</v>
      </c>
      <c r="P12" s="269"/>
      <c r="Q12" s="269"/>
      <c r="R12" s="269"/>
      <c r="S12" s="269"/>
      <c r="T12" s="269"/>
      <c r="U12" s="269"/>
      <c r="V12" s="269"/>
      <c r="W12" s="269"/>
      <c r="X12" s="270"/>
      <c r="Y12" s="49"/>
      <c r="Z12" s="50"/>
      <c r="AA12" s="50"/>
      <c r="AB12" s="374"/>
      <c r="AC12" s="374"/>
      <c r="AD12" s="377" t="s">
        <v>132</v>
      </c>
      <c r="AE12" s="377"/>
      <c r="AF12" s="377"/>
      <c r="AG12" s="377"/>
      <c r="AH12" s="377"/>
      <c r="AI12" s="561">
        <v>8463022</v>
      </c>
      <c r="AJ12" s="561"/>
      <c r="AK12" s="561"/>
      <c r="AL12" s="561">
        <v>5661399</v>
      </c>
      <c r="AM12" s="561"/>
      <c r="AN12" s="561"/>
      <c r="AO12" s="561"/>
      <c r="AP12" s="382">
        <f t="shared" ref="AP12:AP22" si="1">AL12/AI12</f>
        <v>0.66895714084165203</v>
      </c>
      <c r="AQ12" s="382"/>
      <c r="AR12" s="385"/>
    </row>
    <row r="13" spans="2:44" ht="25.5" customHeight="1">
      <c r="B13" s="265"/>
      <c r="C13" s="266"/>
      <c r="D13" s="266"/>
      <c r="E13" s="266"/>
      <c r="F13" s="267"/>
      <c r="G13" s="265"/>
      <c r="H13" s="266"/>
      <c r="I13" s="266"/>
      <c r="J13" s="267"/>
      <c r="K13" s="265"/>
      <c r="L13" s="266"/>
      <c r="M13" s="266"/>
      <c r="N13" s="267"/>
      <c r="O13" s="268" t="s">
        <v>55</v>
      </c>
      <c r="P13" s="269"/>
      <c r="Q13" s="269"/>
      <c r="R13" s="270"/>
      <c r="S13" s="268" t="s">
        <v>54</v>
      </c>
      <c r="T13" s="269"/>
      <c r="U13" s="270"/>
      <c r="V13" s="268" t="s">
        <v>53</v>
      </c>
      <c r="W13" s="269"/>
      <c r="X13" s="270"/>
      <c r="Y13" s="49"/>
      <c r="Z13" s="50"/>
      <c r="AA13" s="50"/>
      <c r="AB13" s="374"/>
      <c r="AC13" s="374"/>
      <c r="AD13" s="377" t="s">
        <v>133</v>
      </c>
      <c r="AE13" s="377"/>
      <c r="AF13" s="377"/>
      <c r="AG13" s="377"/>
      <c r="AH13" s="377"/>
      <c r="AI13" s="561">
        <v>8463022</v>
      </c>
      <c r="AJ13" s="561"/>
      <c r="AK13" s="561"/>
      <c r="AL13" s="561">
        <v>5718426</v>
      </c>
      <c r="AM13" s="561"/>
      <c r="AN13" s="561"/>
      <c r="AO13" s="561"/>
      <c r="AP13" s="382">
        <f t="shared" si="1"/>
        <v>0.67569551396652405</v>
      </c>
      <c r="AQ13" s="382"/>
      <c r="AR13" s="385"/>
    </row>
    <row r="14" spans="2:44" ht="29.25" customHeight="1">
      <c r="B14" s="276"/>
      <c r="C14" s="276"/>
      <c r="D14" s="276"/>
      <c r="E14" s="276"/>
      <c r="F14" s="276"/>
      <c r="G14" s="261"/>
      <c r="H14" s="261"/>
      <c r="I14" s="261"/>
      <c r="J14" s="261"/>
      <c r="K14" s="261"/>
      <c r="L14" s="261"/>
      <c r="M14" s="261"/>
      <c r="N14" s="261"/>
      <c r="O14" s="277">
        <v>1</v>
      </c>
      <c r="P14" s="278"/>
      <c r="Q14" s="278"/>
      <c r="R14" s="279"/>
      <c r="S14" s="329">
        <v>44561</v>
      </c>
      <c r="T14" s="330"/>
      <c r="U14" s="331"/>
      <c r="V14" s="332">
        <v>2021</v>
      </c>
      <c r="W14" s="332"/>
      <c r="X14" s="332"/>
      <c r="AB14" s="374"/>
      <c r="AC14" s="374"/>
      <c r="AD14" s="377" t="s">
        <v>134</v>
      </c>
      <c r="AE14" s="377"/>
      <c r="AF14" s="377"/>
      <c r="AG14" s="377"/>
      <c r="AH14" s="377"/>
      <c r="AI14" s="561">
        <v>8463022</v>
      </c>
      <c r="AJ14" s="561"/>
      <c r="AK14" s="561"/>
      <c r="AL14" s="561">
        <v>12208479</v>
      </c>
      <c r="AM14" s="561"/>
      <c r="AN14" s="561"/>
      <c r="AO14" s="561"/>
      <c r="AP14" s="382">
        <f t="shared" si="1"/>
        <v>1.4425673240598926</v>
      </c>
      <c r="AQ14" s="382"/>
      <c r="AR14" s="385"/>
    </row>
    <row r="15" spans="2:44" ht="18" customHeight="1">
      <c r="B15" s="281" t="s">
        <v>7</v>
      </c>
      <c r="C15" s="282"/>
      <c r="D15" s="282"/>
      <c r="E15" s="282"/>
      <c r="F15" s="282"/>
      <c r="G15" s="282"/>
      <c r="H15" s="282"/>
      <c r="I15" s="282"/>
      <c r="J15" s="282"/>
      <c r="K15" s="282"/>
      <c r="L15" s="282"/>
      <c r="M15" s="282"/>
      <c r="N15" s="282"/>
      <c r="O15" s="282"/>
      <c r="P15" s="282"/>
      <c r="Q15" s="282"/>
      <c r="R15" s="282"/>
      <c r="S15" s="282"/>
      <c r="T15" s="282"/>
      <c r="U15" s="282"/>
      <c r="V15" s="282"/>
      <c r="W15" s="282"/>
      <c r="X15" s="283"/>
      <c r="Z15" s="46" t="s">
        <v>51</v>
      </c>
      <c r="AB15" s="375">
        <v>2021</v>
      </c>
      <c r="AC15" s="375"/>
      <c r="AD15" s="376" t="s">
        <v>135</v>
      </c>
      <c r="AE15" s="376"/>
      <c r="AF15" s="376"/>
      <c r="AG15" s="376"/>
      <c r="AH15" s="376"/>
      <c r="AI15" s="557">
        <v>17500000</v>
      </c>
      <c r="AJ15" s="557"/>
      <c r="AK15" s="557"/>
      <c r="AL15" s="557">
        <v>0</v>
      </c>
      <c r="AM15" s="557"/>
      <c r="AN15" s="557"/>
      <c r="AO15" s="557"/>
      <c r="AP15" s="379">
        <f t="shared" si="1"/>
        <v>0</v>
      </c>
      <c r="AQ15" s="379"/>
      <c r="AR15" s="384">
        <f t="shared" ref="AR15" si="2">SUM(AP15:AQ18)/4</f>
        <v>0.34896857842857143</v>
      </c>
    </row>
    <row r="16" spans="2:44" ht="12.75" customHeight="1">
      <c r="B16" s="271" t="s">
        <v>52</v>
      </c>
      <c r="C16" s="262" t="s">
        <v>8</v>
      </c>
      <c r="D16" s="264"/>
      <c r="E16" s="262" t="s">
        <v>115</v>
      </c>
      <c r="F16" s="264"/>
      <c r="G16" s="262" t="s">
        <v>109</v>
      </c>
      <c r="H16" s="263"/>
      <c r="I16" s="263"/>
      <c r="J16" s="263"/>
      <c r="K16" s="263"/>
      <c r="L16" s="264"/>
      <c r="M16" s="274" t="s">
        <v>116</v>
      </c>
      <c r="N16" s="274"/>
      <c r="O16" s="274"/>
      <c r="P16" s="274"/>
      <c r="Q16" s="274"/>
      <c r="R16" s="274"/>
      <c r="S16" s="274"/>
      <c r="T16" s="274"/>
      <c r="U16" s="274"/>
      <c r="V16" s="274"/>
      <c r="W16" s="274"/>
      <c r="X16" s="274"/>
      <c r="AB16" s="375"/>
      <c r="AC16" s="375"/>
      <c r="AD16" s="376" t="s">
        <v>136</v>
      </c>
      <c r="AE16" s="376"/>
      <c r="AF16" s="376"/>
      <c r="AG16" s="376"/>
      <c r="AH16" s="376"/>
      <c r="AI16" s="557">
        <v>17500000</v>
      </c>
      <c r="AJ16" s="557"/>
      <c r="AK16" s="557"/>
      <c r="AL16" s="557">
        <v>13491176.890000001</v>
      </c>
      <c r="AM16" s="557"/>
      <c r="AN16" s="557"/>
      <c r="AO16" s="557"/>
      <c r="AP16" s="379">
        <f t="shared" si="1"/>
        <v>0.77092439371428578</v>
      </c>
      <c r="AQ16" s="379"/>
      <c r="AR16" s="384"/>
    </row>
    <row r="17" spans="2:44" ht="12.75" customHeight="1">
      <c r="B17" s="272"/>
      <c r="C17" s="265"/>
      <c r="D17" s="267"/>
      <c r="E17" s="265"/>
      <c r="F17" s="267"/>
      <c r="G17" s="265"/>
      <c r="H17" s="266"/>
      <c r="I17" s="266"/>
      <c r="J17" s="266"/>
      <c r="K17" s="266"/>
      <c r="L17" s="267"/>
      <c r="M17" s="268" t="s">
        <v>121</v>
      </c>
      <c r="N17" s="269"/>
      <c r="O17" s="269"/>
      <c r="P17" s="269"/>
      <c r="Q17" s="270"/>
      <c r="R17" s="268" t="s">
        <v>122</v>
      </c>
      <c r="S17" s="269"/>
      <c r="T17" s="269"/>
      <c r="U17" s="269"/>
      <c r="V17" s="273" t="s">
        <v>117</v>
      </c>
      <c r="W17" s="273"/>
      <c r="X17" s="273"/>
      <c r="AB17" s="375"/>
      <c r="AC17" s="375"/>
      <c r="AD17" s="376" t="s">
        <v>137</v>
      </c>
      <c r="AE17" s="376"/>
      <c r="AF17" s="376"/>
      <c r="AG17" s="376"/>
      <c r="AH17" s="376"/>
      <c r="AI17" s="557">
        <v>17500000</v>
      </c>
      <c r="AJ17" s="557"/>
      <c r="AK17" s="557"/>
      <c r="AL17" s="557">
        <v>10936623.6</v>
      </c>
      <c r="AM17" s="557"/>
      <c r="AN17" s="557"/>
      <c r="AO17" s="557"/>
      <c r="AP17" s="379">
        <f t="shared" si="1"/>
        <v>0.62494991999999994</v>
      </c>
      <c r="AQ17" s="379"/>
      <c r="AR17" s="384"/>
    </row>
    <row r="18" spans="2:44" ht="28.5" customHeight="1">
      <c r="B18" s="43"/>
      <c r="C18" s="259"/>
      <c r="D18" s="260"/>
      <c r="E18" s="261"/>
      <c r="F18" s="261"/>
      <c r="G18" s="276"/>
      <c r="H18" s="276"/>
      <c r="I18" s="276"/>
      <c r="J18" s="276"/>
      <c r="K18" s="276"/>
      <c r="L18" s="276"/>
      <c r="M18" s="333" t="s">
        <v>123</v>
      </c>
      <c r="N18" s="333"/>
      <c r="O18" s="333"/>
      <c r="P18" s="333"/>
      <c r="Q18" s="333"/>
      <c r="R18" s="334" t="s">
        <v>124</v>
      </c>
      <c r="S18" s="334"/>
      <c r="T18" s="334"/>
      <c r="U18" s="334"/>
      <c r="V18" s="335" t="s">
        <v>125</v>
      </c>
      <c r="W18" s="335"/>
      <c r="X18" s="335"/>
      <c r="AB18" s="375"/>
      <c r="AC18" s="375"/>
      <c r="AD18" s="376" t="s">
        <v>138</v>
      </c>
      <c r="AE18" s="376"/>
      <c r="AF18" s="376"/>
      <c r="AG18" s="376"/>
      <c r="AH18" s="376"/>
      <c r="AI18" s="557">
        <v>17500000</v>
      </c>
      <c r="AJ18" s="557"/>
      <c r="AK18" s="557"/>
      <c r="AL18" s="557"/>
      <c r="AM18" s="557"/>
      <c r="AN18" s="557"/>
      <c r="AO18" s="557"/>
      <c r="AP18" s="379">
        <f t="shared" si="1"/>
        <v>0</v>
      </c>
      <c r="AQ18" s="379"/>
      <c r="AR18" s="384"/>
    </row>
    <row r="19" spans="2:44" ht="25.15" customHeight="1">
      <c r="B19" s="268" t="s">
        <v>9</v>
      </c>
      <c r="C19" s="269"/>
      <c r="D19" s="269"/>
      <c r="E19" s="269"/>
      <c r="F19" s="269"/>
      <c r="G19" s="269"/>
      <c r="H19" s="269"/>
      <c r="I19" s="269"/>
      <c r="J19" s="269"/>
      <c r="K19" s="269"/>
      <c r="L19" s="270"/>
      <c r="M19" s="268" t="s">
        <v>10</v>
      </c>
      <c r="N19" s="269"/>
      <c r="O19" s="269"/>
      <c r="P19" s="269"/>
      <c r="Q19" s="269"/>
      <c r="R19" s="269"/>
      <c r="S19" s="269"/>
      <c r="T19" s="269"/>
      <c r="U19" s="269"/>
      <c r="V19" s="269"/>
      <c r="W19" s="269"/>
      <c r="X19" s="270"/>
      <c r="AB19" s="374">
        <v>2022</v>
      </c>
      <c r="AC19" s="374"/>
      <c r="AD19" s="377" t="s">
        <v>139</v>
      </c>
      <c r="AE19" s="377"/>
      <c r="AF19" s="377"/>
      <c r="AG19" s="377"/>
      <c r="AH19" s="377"/>
      <c r="AI19" s="561"/>
      <c r="AJ19" s="561"/>
      <c r="AK19" s="561"/>
      <c r="AL19" s="561"/>
      <c r="AM19" s="561"/>
      <c r="AN19" s="561"/>
      <c r="AO19" s="561"/>
      <c r="AP19" s="382" t="e">
        <f t="shared" si="1"/>
        <v>#DIV/0!</v>
      </c>
      <c r="AQ19" s="382"/>
      <c r="AR19" s="385" t="e">
        <f t="shared" ref="AR19" si="3">SUM(AP19:AQ22)/4</f>
        <v>#DIV/0!</v>
      </c>
    </row>
    <row r="20" spans="2:44" ht="45.4" customHeight="1">
      <c r="B20" s="259"/>
      <c r="C20" s="286"/>
      <c r="D20" s="286"/>
      <c r="E20" s="286"/>
      <c r="F20" s="286"/>
      <c r="G20" s="286"/>
      <c r="H20" s="286"/>
      <c r="I20" s="286"/>
      <c r="J20" s="286"/>
      <c r="K20" s="286"/>
      <c r="L20" s="260"/>
      <c r="M20" s="259"/>
      <c r="N20" s="286"/>
      <c r="O20" s="286"/>
      <c r="P20" s="286"/>
      <c r="Q20" s="286"/>
      <c r="R20" s="286"/>
      <c r="S20" s="286"/>
      <c r="T20" s="286"/>
      <c r="U20" s="286"/>
      <c r="V20" s="286"/>
      <c r="W20" s="286"/>
      <c r="X20" s="260"/>
      <c r="AA20" s="51"/>
      <c r="AB20" s="374"/>
      <c r="AC20" s="374"/>
      <c r="AD20" s="377" t="s">
        <v>140</v>
      </c>
      <c r="AE20" s="377"/>
      <c r="AF20" s="377"/>
      <c r="AG20" s="377"/>
      <c r="AH20" s="377"/>
      <c r="AI20" s="561"/>
      <c r="AJ20" s="561"/>
      <c r="AK20" s="561"/>
      <c r="AL20" s="561"/>
      <c r="AM20" s="561"/>
      <c r="AN20" s="561"/>
      <c r="AO20" s="561"/>
      <c r="AP20" s="382" t="e">
        <f t="shared" si="1"/>
        <v>#DIV/0!</v>
      </c>
      <c r="AQ20" s="382"/>
      <c r="AR20" s="385"/>
    </row>
    <row r="21" spans="2:44" ht="18.95" customHeight="1">
      <c r="B21" s="281" t="s">
        <v>11</v>
      </c>
      <c r="C21" s="282"/>
      <c r="D21" s="282"/>
      <c r="E21" s="282"/>
      <c r="F21" s="282"/>
      <c r="G21" s="282"/>
      <c r="H21" s="282"/>
      <c r="I21" s="282"/>
      <c r="J21" s="282"/>
      <c r="K21" s="282"/>
      <c r="L21" s="282"/>
      <c r="M21" s="282"/>
      <c r="N21" s="282"/>
      <c r="O21" s="282"/>
      <c r="P21" s="282"/>
      <c r="Q21" s="282"/>
      <c r="R21" s="282"/>
      <c r="S21" s="282"/>
      <c r="T21" s="282"/>
      <c r="U21" s="282"/>
      <c r="V21" s="282"/>
      <c r="W21" s="282"/>
      <c r="X21" s="283"/>
      <c r="AB21" s="374"/>
      <c r="AC21" s="374"/>
      <c r="AD21" s="377" t="s">
        <v>141</v>
      </c>
      <c r="AE21" s="377"/>
      <c r="AF21" s="377"/>
      <c r="AG21" s="377"/>
      <c r="AH21" s="377"/>
      <c r="AI21" s="561"/>
      <c r="AJ21" s="561"/>
      <c r="AK21" s="561"/>
      <c r="AL21" s="561"/>
      <c r="AM21" s="561"/>
      <c r="AN21" s="561"/>
      <c r="AO21" s="561"/>
      <c r="AP21" s="382" t="e">
        <f t="shared" si="1"/>
        <v>#DIV/0!</v>
      </c>
      <c r="AQ21" s="382"/>
      <c r="AR21" s="385"/>
    </row>
    <row r="22" spans="2:44" ht="18.95" customHeight="1">
      <c r="B22" s="284" t="s">
        <v>12</v>
      </c>
      <c r="C22" s="284"/>
      <c r="D22" s="72" t="s">
        <v>13</v>
      </c>
      <c r="E22" s="72" t="s">
        <v>14</v>
      </c>
      <c r="F22" s="72" t="s">
        <v>15</v>
      </c>
      <c r="G22" s="285" t="s">
        <v>16</v>
      </c>
      <c r="H22" s="285"/>
      <c r="I22" s="285"/>
      <c r="J22" s="72" t="s">
        <v>17</v>
      </c>
      <c r="K22" s="285" t="s">
        <v>18</v>
      </c>
      <c r="L22" s="285"/>
      <c r="M22" s="285"/>
      <c r="N22" s="72" t="s">
        <v>19</v>
      </c>
      <c r="O22" s="285" t="s">
        <v>20</v>
      </c>
      <c r="P22" s="285"/>
      <c r="Q22" s="285" t="s">
        <v>21</v>
      </c>
      <c r="R22" s="285"/>
      <c r="S22" s="285"/>
      <c r="T22" s="285" t="s">
        <v>22</v>
      </c>
      <c r="U22" s="285"/>
      <c r="V22" s="285" t="s">
        <v>23</v>
      </c>
      <c r="W22" s="285"/>
      <c r="X22" s="72" t="s">
        <v>24</v>
      </c>
      <c r="AB22" s="374"/>
      <c r="AC22" s="374"/>
      <c r="AD22" s="377" t="s">
        <v>142</v>
      </c>
      <c r="AE22" s="377"/>
      <c r="AF22" s="377"/>
      <c r="AG22" s="377"/>
      <c r="AH22" s="377"/>
      <c r="AI22" s="561"/>
      <c r="AJ22" s="561"/>
      <c r="AK22" s="561"/>
      <c r="AL22" s="561"/>
      <c r="AM22" s="561"/>
      <c r="AN22" s="561"/>
      <c r="AO22" s="561"/>
      <c r="AP22" s="382" t="e">
        <f t="shared" si="1"/>
        <v>#DIV/0!</v>
      </c>
      <c r="AQ22" s="382"/>
      <c r="AR22" s="385"/>
    </row>
    <row r="23" spans="2:44" ht="18.95" customHeight="1">
      <c r="B23" s="284" t="s">
        <v>25</v>
      </c>
      <c r="C23" s="284"/>
      <c r="D23" s="562">
        <f>AL15</f>
        <v>0</v>
      </c>
      <c r="E23" s="563"/>
      <c r="F23" s="564"/>
      <c r="G23" s="565">
        <f>AL16</f>
        <v>13491176.890000001</v>
      </c>
      <c r="H23" s="566"/>
      <c r="I23" s="566"/>
      <c r="J23" s="566"/>
      <c r="K23" s="566"/>
      <c r="L23" s="566"/>
      <c r="M23" s="567"/>
      <c r="N23" s="562">
        <f>AL17</f>
        <v>10936623.6</v>
      </c>
      <c r="O23" s="563"/>
      <c r="P23" s="563"/>
      <c r="Q23" s="563"/>
      <c r="R23" s="563"/>
      <c r="S23" s="564"/>
      <c r="T23" s="565">
        <f>AL18</f>
        <v>0</v>
      </c>
      <c r="U23" s="566"/>
      <c r="V23" s="566"/>
      <c r="W23" s="566"/>
      <c r="X23" s="567"/>
      <c r="Z23" s="52"/>
      <c r="AA23" s="52"/>
    </row>
    <row r="24" spans="2:44" ht="18.95" customHeight="1">
      <c r="B24" s="284" t="s">
        <v>26</v>
      </c>
      <c r="C24" s="284"/>
      <c r="D24" s="562">
        <f>AI15</f>
        <v>17500000</v>
      </c>
      <c r="E24" s="563"/>
      <c r="F24" s="564"/>
      <c r="G24" s="565">
        <f>AI16</f>
        <v>17500000</v>
      </c>
      <c r="H24" s="566"/>
      <c r="I24" s="566"/>
      <c r="J24" s="566"/>
      <c r="K24" s="566"/>
      <c r="L24" s="566"/>
      <c r="M24" s="567"/>
      <c r="N24" s="562">
        <f>AI17</f>
        <v>17500000</v>
      </c>
      <c r="O24" s="563"/>
      <c r="P24" s="563"/>
      <c r="Q24" s="563"/>
      <c r="R24" s="563"/>
      <c r="S24" s="564"/>
      <c r="T24" s="565">
        <f>AI18</f>
        <v>17500000</v>
      </c>
      <c r="U24" s="566"/>
      <c r="V24" s="566"/>
      <c r="W24" s="566"/>
      <c r="X24" s="567"/>
      <c r="Y24" s="53"/>
    </row>
    <row r="25" spans="2:44" ht="19.7" customHeight="1">
      <c r="B25" s="281" t="s">
        <v>47</v>
      </c>
      <c r="C25" s="282"/>
      <c r="D25" s="282"/>
      <c r="E25" s="282"/>
      <c r="F25" s="282"/>
      <c r="G25" s="282"/>
      <c r="H25" s="282"/>
      <c r="I25" s="282"/>
      <c r="J25" s="282"/>
      <c r="K25" s="282"/>
      <c r="L25" s="282"/>
      <c r="M25" s="282"/>
      <c r="N25" s="282"/>
      <c r="O25" s="282"/>
      <c r="P25" s="282"/>
      <c r="Q25" s="282"/>
      <c r="R25" s="282"/>
      <c r="S25" s="282"/>
      <c r="T25" s="282"/>
      <c r="U25" s="282"/>
      <c r="V25" s="282"/>
      <c r="W25" s="282"/>
      <c r="X25" s="283"/>
    </row>
    <row r="26" spans="2:44" ht="25.5">
      <c r="B26" s="72" t="s">
        <v>27</v>
      </c>
      <c r="C26" s="72" t="s">
        <v>28</v>
      </c>
      <c r="D26" s="72" t="s">
        <v>29</v>
      </c>
      <c r="E26" s="72" t="s">
        <v>30</v>
      </c>
      <c r="F26" s="27"/>
      <c r="G26" s="27"/>
      <c r="H26" s="299"/>
      <c r="I26" s="299"/>
      <c r="J26" s="299"/>
      <c r="K26" s="299"/>
      <c r="L26" s="299"/>
      <c r="M26" s="299"/>
      <c r="N26" s="299"/>
      <c r="O26" s="299"/>
      <c r="P26" s="299"/>
      <c r="Q26" s="299"/>
      <c r="R26" s="299"/>
      <c r="S26" s="301"/>
      <c r="T26" s="301"/>
      <c r="U26" s="301"/>
      <c r="V26" s="301"/>
      <c r="W26" s="301"/>
      <c r="X26" s="302"/>
    </row>
    <row r="27" spans="2:44" ht="17.649999999999999" customHeight="1">
      <c r="B27" s="74" t="s">
        <v>31</v>
      </c>
      <c r="C27" s="365">
        <f>IF(ISERROR($D$23/$D$24),0,$D$23/$D$24)</f>
        <v>0</v>
      </c>
      <c r="D27" s="365">
        <f>$E$18</f>
        <v>0</v>
      </c>
      <c r="E27" s="73">
        <f>$O$14</f>
        <v>1</v>
      </c>
      <c r="F27" s="28"/>
      <c r="G27" s="28"/>
      <c r="H27" s="300"/>
      <c r="I27" s="300"/>
      <c r="J27" s="303"/>
      <c r="K27" s="303"/>
      <c r="L27" s="5"/>
      <c r="M27" s="5"/>
      <c r="N27" s="300"/>
      <c r="O27" s="300"/>
      <c r="P27" s="300"/>
      <c r="Q27" s="300"/>
      <c r="R27" s="300"/>
      <c r="S27" s="304"/>
      <c r="T27" s="304"/>
      <c r="U27" s="304"/>
      <c r="V27" s="304"/>
      <c r="W27" s="304"/>
      <c r="X27" s="305"/>
    </row>
    <row r="28" spans="2:44" ht="17.649999999999999" customHeight="1">
      <c r="B28" s="74" t="s">
        <v>32</v>
      </c>
      <c r="C28" s="366"/>
      <c r="D28" s="366"/>
      <c r="E28" s="73">
        <f t="shared" ref="E28:E37" si="4">$O$14</f>
        <v>1</v>
      </c>
      <c r="F28" s="28"/>
      <c r="G28" s="28"/>
      <c r="H28" s="303"/>
      <c r="I28" s="303"/>
      <c r="J28" s="303"/>
      <c r="K28" s="303"/>
      <c r="L28" s="6"/>
      <c r="M28" s="5"/>
      <c r="N28" s="303"/>
      <c r="O28" s="303"/>
      <c r="P28" s="303"/>
      <c r="Q28" s="303"/>
      <c r="R28" s="303"/>
      <c r="S28" s="304"/>
      <c r="T28" s="304"/>
      <c r="U28" s="304"/>
      <c r="V28" s="304"/>
      <c r="W28" s="304"/>
      <c r="X28" s="305"/>
    </row>
    <row r="29" spans="2:44" ht="17.649999999999999" customHeight="1">
      <c r="B29" s="74" t="s">
        <v>33</v>
      </c>
      <c r="C29" s="367"/>
      <c r="D29" s="367"/>
      <c r="E29" s="73">
        <f t="shared" si="4"/>
        <v>1</v>
      </c>
      <c r="F29" s="28"/>
      <c r="G29" s="28"/>
      <c r="H29" s="303"/>
      <c r="I29" s="303"/>
      <c r="J29" s="303"/>
      <c r="K29" s="303"/>
      <c r="L29" s="6"/>
      <c r="M29" s="5"/>
      <c r="N29" s="303"/>
      <c r="O29" s="303"/>
      <c r="P29" s="303"/>
      <c r="Q29" s="303"/>
      <c r="R29" s="303"/>
      <c r="S29" s="304"/>
      <c r="T29" s="304"/>
      <c r="U29" s="304"/>
      <c r="V29" s="304"/>
      <c r="W29" s="304"/>
      <c r="X29" s="305"/>
    </row>
    <row r="30" spans="2:44" ht="17.649999999999999" customHeight="1">
      <c r="B30" s="74" t="s">
        <v>34</v>
      </c>
      <c r="C30" s="365">
        <f>IF(ISERROR($G$23/$G$24),0,$G$23/$G$24)</f>
        <v>0.77092439371428578</v>
      </c>
      <c r="D30" s="365">
        <f t="shared" ref="D30:D36" si="5">$E$18</f>
        <v>0</v>
      </c>
      <c r="E30" s="73">
        <f t="shared" si="4"/>
        <v>1</v>
      </c>
      <c r="F30" s="28"/>
      <c r="G30" s="28"/>
      <c r="H30" s="303"/>
      <c r="I30" s="303"/>
      <c r="J30" s="303"/>
      <c r="K30" s="303"/>
      <c r="L30" s="6"/>
      <c r="M30" s="5"/>
      <c r="N30" s="303"/>
      <c r="O30" s="303"/>
      <c r="P30" s="303"/>
      <c r="Q30" s="303"/>
      <c r="R30" s="303"/>
      <c r="S30" s="304"/>
      <c r="T30" s="304"/>
      <c r="U30" s="304"/>
      <c r="V30" s="304"/>
      <c r="W30" s="304"/>
      <c r="X30" s="305"/>
    </row>
    <row r="31" spans="2:44" ht="17.649999999999999" customHeight="1">
      <c r="B31" s="74" t="s">
        <v>35</v>
      </c>
      <c r="C31" s="366"/>
      <c r="D31" s="366"/>
      <c r="E31" s="73">
        <f t="shared" si="4"/>
        <v>1</v>
      </c>
      <c r="F31" s="28"/>
      <c r="G31" s="28"/>
      <c r="H31" s="303"/>
      <c r="I31" s="303"/>
      <c r="J31" s="303"/>
      <c r="K31" s="303"/>
      <c r="L31" s="6"/>
      <c r="M31" s="5"/>
      <c r="N31" s="303"/>
      <c r="O31" s="303"/>
      <c r="P31" s="303"/>
      <c r="Q31" s="303"/>
      <c r="R31" s="303"/>
      <c r="S31" s="304"/>
      <c r="T31" s="304"/>
      <c r="U31" s="304"/>
      <c r="V31" s="304"/>
      <c r="W31" s="304"/>
      <c r="X31" s="305"/>
    </row>
    <row r="32" spans="2:44" ht="17.649999999999999" customHeight="1">
      <c r="B32" s="74" t="s">
        <v>36</v>
      </c>
      <c r="C32" s="367"/>
      <c r="D32" s="367"/>
      <c r="E32" s="73">
        <f t="shared" si="4"/>
        <v>1</v>
      </c>
      <c r="F32" s="28"/>
      <c r="G32" s="28"/>
      <c r="H32" s="303"/>
      <c r="I32" s="303"/>
      <c r="J32" s="303"/>
      <c r="K32" s="303"/>
      <c r="L32" s="6"/>
      <c r="M32" s="5"/>
      <c r="N32" s="303"/>
      <c r="O32" s="303"/>
      <c r="P32" s="303"/>
      <c r="Q32" s="303"/>
      <c r="R32" s="303"/>
      <c r="S32" s="304"/>
      <c r="T32" s="304"/>
      <c r="U32" s="304"/>
      <c r="V32" s="304"/>
      <c r="W32" s="304"/>
      <c r="X32" s="305"/>
    </row>
    <row r="33" spans="2:27" ht="17.649999999999999" customHeight="1">
      <c r="B33" s="74" t="s">
        <v>37</v>
      </c>
      <c r="C33" s="365">
        <f>IF(ISERROR($N$23/$N$24),0,$N$23/$N$24)</f>
        <v>0.62494991999999994</v>
      </c>
      <c r="D33" s="365">
        <f t="shared" si="5"/>
        <v>0</v>
      </c>
      <c r="E33" s="73">
        <f t="shared" si="4"/>
        <v>1</v>
      </c>
      <c r="F33" s="28"/>
      <c r="G33" s="28"/>
      <c r="H33" s="303"/>
      <c r="I33" s="303"/>
      <c r="J33" s="303"/>
      <c r="K33" s="303"/>
      <c r="L33" s="6"/>
      <c r="M33" s="5"/>
      <c r="N33" s="303"/>
      <c r="O33" s="303"/>
      <c r="P33" s="303"/>
      <c r="Q33" s="303"/>
      <c r="R33" s="303"/>
      <c r="S33" s="304"/>
      <c r="T33" s="304"/>
      <c r="U33" s="304"/>
      <c r="V33" s="304"/>
      <c r="W33" s="304"/>
      <c r="X33" s="305"/>
    </row>
    <row r="34" spans="2:27" ht="17.649999999999999" customHeight="1">
      <c r="B34" s="74" t="s">
        <v>38</v>
      </c>
      <c r="C34" s="366"/>
      <c r="D34" s="366"/>
      <c r="E34" s="73">
        <f t="shared" si="4"/>
        <v>1</v>
      </c>
      <c r="F34" s="28"/>
      <c r="G34" s="28"/>
      <c r="H34" s="303"/>
      <c r="I34" s="303"/>
      <c r="J34" s="303"/>
      <c r="K34" s="303"/>
      <c r="L34" s="6"/>
      <c r="M34" s="5"/>
      <c r="N34" s="303"/>
      <c r="O34" s="303"/>
      <c r="P34" s="303"/>
      <c r="Q34" s="303"/>
      <c r="R34" s="303"/>
      <c r="S34" s="304"/>
      <c r="T34" s="304"/>
      <c r="U34" s="304"/>
      <c r="V34" s="304"/>
      <c r="W34" s="304"/>
      <c r="X34" s="305"/>
    </row>
    <row r="35" spans="2:27" ht="17.649999999999999" customHeight="1">
      <c r="B35" s="74" t="s">
        <v>39</v>
      </c>
      <c r="C35" s="367"/>
      <c r="D35" s="367"/>
      <c r="E35" s="73">
        <f t="shared" si="4"/>
        <v>1</v>
      </c>
      <c r="F35" s="28"/>
      <c r="G35" s="28"/>
      <c r="H35" s="303"/>
      <c r="I35" s="303"/>
      <c r="J35" s="303"/>
      <c r="K35" s="303"/>
      <c r="L35" s="6"/>
      <c r="M35" s="5"/>
      <c r="N35" s="303"/>
      <c r="O35" s="303"/>
      <c r="P35" s="303"/>
      <c r="Q35" s="303"/>
      <c r="R35" s="303"/>
      <c r="S35" s="304"/>
      <c r="T35" s="304"/>
      <c r="U35" s="304"/>
      <c r="V35" s="304"/>
      <c r="W35" s="304"/>
      <c r="X35" s="305"/>
    </row>
    <row r="36" spans="2:27" ht="17.649999999999999" customHeight="1">
      <c r="B36" s="74" t="s">
        <v>40</v>
      </c>
      <c r="C36" s="365">
        <f>IF(ISERROR($T$23/$T$24),0,$T$23/$T$24)</f>
        <v>0</v>
      </c>
      <c r="D36" s="365">
        <f t="shared" si="5"/>
        <v>0</v>
      </c>
      <c r="E36" s="73">
        <f t="shared" si="4"/>
        <v>1</v>
      </c>
      <c r="F36" s="28"/>
      <c r="G36" s="28"/>
      <c r="H36" s="303"/>
      <c r="I36" s="303"/>
      <c r="J36" s="303"/>
      <c r="K36" s="303"/>
      <c r="L36" s="6"/>
      <c r="M36" s="5"/>
      <c r="N36" s="303"/>
      <c r="O36" s="303"/>
      <c r="P36" s="303"/>
      <c r="Q36" s="303"/>
      <c r="R36" s="303"/>
      <c r="S36" s="304"/>
      <c r="T36" s="304"/>
      <c r="U36" s="304"/>
      <c r="V36" s="304"/>
      <c r="W36" s="304"/>
      <c r="X36" s="305"/>
    </row>
    <row r="37" spans="2:27" ht="17.649999999999999" customHeight="1">
      <c r="B37" s="74" t="s">
        <v>41</v>
      </c>
      <c r="C37" s="366"/>
      <c r="D37" s="366"/>
      <c r="E37" s="73">
        <f t="shared" si="4"/>
        <v>1</v>
      </c>
      <c r="F37" s="28"/>
      <c r="G37" s="28"/>
      <c r="H37" s="303"/>
      <c r="I37" s="303"/>
      <c r="J37" s="303"/>
      <c r="K37" s="303"/>
      <c r="L37" s="6"/>
      <c r="M37" s="5"/>
      <c r="N37" s="303"/>
      <c r="O37" s="303"/>
      <c r="P37" s="303"/>
      <c r="Q37" s="303"/>
      <c r="R37" s="303"/>
      <c r="S37" s="304"/>
      <c r="T37" s="304"/>
      <c r="U37" s="304"/>
      <c r="V37" s="304"/>
      <c r="W37" s="304"/>
      <c r="X37" s="305"/>
    </row>
    <row r="38" spans="2:27" ht="17.649999999999999" customHeight="1">
      <c r="B38" s="74" t="s">
        <v>42</v>
      </c>
      <c r="C38" s="367"/>
      <c r="D38" s="367"/>
      <c r="E38" s="73">
        <v>0</v>
      </c>
      <c r="F38" s="29"/>
      <c r="G38" s="29"/>
      <c r="H38" s="308"/>
      <c r="I38" s="308"/>
      <c r="J38" s="308"/>
      <c r="K38" s="308"/>
      <c r="L38" s="7"/>
      <c r="M38" s="8"/>
      <c r="N38" s="308"/>
      <c r="O38" s="308"/>
      <c r="P38" s="308"/>
      <c r="Q38" s="308"/>
      <c r="R38" s="308"/>
      <c r="S38" s="306"/>
      <c r="T38" s="306"/>
      <c r="U38" s="306"/>
      <c r="V38" s="306"/>
      <c r="W38" s="306"/>
      <c r="X38" s="307"/>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311" t="s">
        <v>50</v>
      </c>
      <c r="C40" s="312"/>
      <c r="D40" s="312"/>
      <c r="E40" s="312"/>
      <c r="F40" s="312"/>
      <c r="G40" s="312"/>
      <c r="H40" s="312"/>
      <c r="I40" s="312"/>
      <c r="J40" s="312"/>
      <c r="K40" s="312"/>
      <c r="L40" s="312"/>
      <c r="M40" s="312"/>
      <c r="N40" s="312"/>
      <c r="O40" s="312"/>
      <c r="P40" s="312"/>
      <c r="Q40" s="312"/>
      <c r="R40" s="312"/>
      <c r="S40" s="312"/>
      <c r="T40" s="312"/>
      <c r="U40" s="312"/>
      <c r="V40" s="312"/>
      <c r="W40" s="312"/>
      <c r="X40" s="313"/>
    </row>
    <row r="41" spans="2:27" ht="33" customHeight="1">
      <c r="B41" s="309"/>
      <c r="C41" s="309"/>
      <c r="D41" s="309"/>
      <c r="E41" s="309"/>
      <c r="F41" s="309"/>
      <c r="G41" s="309"/>
      <c r="H41" s="309"/>
      <c r="I41" s="309"/>
      <c r="J41" s="309"/>
      <c r="K41" s="309"/>
      <c r="L41" s="309"/>
      <c r="M41" s="309"/>
      <c r="N41" s="309"/>
      <c r="O41" s="309"/>
      <c r="P41" s="309"/>
      <c r="Q41" s="309"/>
      <c r="R41" s="309"/>
      <c r="S41" s="309"/>
      <c r="T41" s="309"/>
      <c r="U41" s="309"/>
      <c r="V41" s="309"/>
      <c r="W41" s="309"/>
      <c r="X41" s="309"/>
      <c r="Y41" s="54"/>
      <c r="Z41" s="55"/>
      <c r="AA41" s="55"/>
    </row>
    <row r="42" spans="2:27" ht="10.5" customHeight="1">
      <c r="B42" s="310"/>
      <c r="C42" s="299"/>
      <c r="D42" s="299"/>
      <c r="E42" s="299"/>
      <c r="F42" s="299"/>
      <c r="G42" s="299"/>
      <c r="H42" s="299"/>
      <c r="I42" s="299"/>
      <c r="J42" s="299"/>
      <c r="K42" s="299"/>
      <c r="L42" s="299"/>
      <c r="M42" s="299"/>
      <c r="N42" s="299"/>
      <c r="O42" s="299"/>
      <c r="P42" s="299"/>
      <c r="Q42" s="299"/>
      <c r="R42" s="299"/>
      <c r="S42" s="299"/>
      <c r="T42" s="299"/>
      <c r="U42" s="299"/>
      <c r="V42" s="299"/>
      <c r="W42" s="299"/>
      <c r="X42" s="302"/>
      <c r="Y42" s="56"/>
      <c r="Z42" s="57"/>
      <c r="AA42" s="58"/>
    </row>
    <row r="43" spans="2:27" ht="18" customHeight="1">
      <c r="B43" s="323" t="s">
        <v>43</v>
      </c>
      <c r="C43" s="324"/>
      <c r="D43" s="324"/>
      <c r="E43" s="324"/>
      <c r="F43" s="324"/>
      <c r="G43" s="324"/>
      <c r="H43" s="324"/>
      <c r="I43" s="324"/>
      <c r="J43" s="324"/>
      <c r="K43" s="324"/>
      <c r="L43" s="324"/>
      <c r="M43" s="324"/>
      <c r="N43" s="324"/>
      <c r="O43" s="324"/>
      <c r="P43" s="324"/>
      <c r="Q43" s="324"/>
      <c r="R43" s="324"/>
      <c r="S43" s="324"/>
      <c r="T43" s="324"/>
      <c r="U43" s="324"/>
      <c r="V43" s="324"/>
      <c r="W43" s="324"/>
      <c r="X43" s="325"/>
      <c r="Y43" s="56"/>
      <c r="Z43" s="57"/>
      <c r="AA43" s="58"/>
    </row>
    <row r="44" spans="2:27" ht="32.25" customHeight="1">
      <c r="B44" s="326"/>
      <c r="C44" s="327"/>
      <c r="D44" s="327"/>
      <c r="E44" s="327"/>
      <c r="F44" s="327"/>
      <c r="G44" s="327"/>
      <c r="H44" s="327"/>
      <c r="I44" s="327"/>
      <c r="J44" s="327"/>
      <c r="K44" s="327"/>
      <c r="L44" s="327"/>
      <c r="M44" s="327"/>
      <c r="N44" s="327"/>
      <c r="O44" s="327"/>
      <c r="P44" s="327"/>
      <c r="Q44" s="327"/>
      <c r="R44" s="327"/>
      <c r="S44" s="327"/>
      <c r="T44" s="327"/>
      <c r="U44" s="327"/>
      <c r="V44" s="327"/>
      <c r="W44" s="327"/>
      <c r="X44" s="328"/>
      <c r="Y44" s="56"/>
      <c r="Z44" s="57"/>
      <c r="AA44" s="58"/>
    </row>
    <row r="45" spans="2:27" ht="8.4499999999999993" customHeight="1">
      <c r="B45" s="30"/>
      <c r="C45" s="27"/>
      <c r="D45" s="27"/>
      <c r="E45" s="27"/>
      <c r="F45" s="27"/>
      <c r="G45" s="299"/>
      <c r="H45" s="299"/>
      <c r="I45" s="299"/>
      <c r="J45" s="299"/>
      <c r="K45" s="299"/>
      <c r="L45" s="299"/>
      <c r="M45" s="27"/>
      <c r="N45" s="27"/>
      <c r="O45" s="27"/>
      <c r="P45" s="27"/>
      <c r="Q45" s="27"/>
      <c r="R45" s="27"/>
      <c r="S45" s="27"/>
      <c r="T45" s="27"/>
      <c r="U45" s="27"/>
      <c r="V45" s="27"/>
      <c r="W45" s="27"/>
      <c r="X45" s="31"/>
      <c r="Y45" s="56"/>
      <c r="Z45" s="57"/>
      <c r="AA45" s="58"/>
    </row>
    <row r="46" spans="2:27" ht="12.75">
      <c r="B46" s="314" t="s">
        <v>44</v>
      </c>
      <c r="C46" s="315"/>
      <c r="D46" s="315"/>
      <c r="E46" s="315"/>
      <c r="F46" s="315"/>
      <c r="G46" s="315"/>
      <c r="H46" s="315"/>
      <c r="I46" s="28"/>
      <c r="J46" s="13" t="s">
        <v>45</v>
      </c>
      <c r="K46" s="28"/>
      <c r="L46" s="316"/>
      <c r="M46" s="317"/>
      <c r="N46" s="28"/>
      <c r="O46" s="5" t="s">
        <v>46</v>
      </c>
      <c r="P46" s="28"/>
      <c r="Q46" s="259"/>
      <c r="R46" s="260"/>
      <c r="S46" s="28"/>
      <c r="T46" s="28"/>
      <c r="U46" s="28"/>
      <c r="V46" s="28"/>
      <c r="W46" s="28"/>
      <c r="X46" s="33"/>
      <c r="Y46" s="56"/>
      <c r="Z46" s="57"/>
      <c r="AA46" s="58"/>
    </row>
    <row r="47" spans="2:27" ht="8.4499999999999993" customHeight="1">
      <c r="B47" s="34"/>
      <c r="C47" s="28"/>
      <c r="D47" s="28"/>
      <c r="E47" s="28"/>
      <c r="F47" s="28"/>
      <c r="G47" s="28"/>
      <c r="H47" s="28"/>
      <c r="I47" s="318"/>
      <c r="J47" s="318"/>
      <c r="K47" s="318"/>
      <c r="L47" s="318"/>
      <c r="M47" s="318"/>
      <c r="N47" s="318"/>
      <c r="O47" s="318"/>
      <c r="P47" s="318"/>
      <c r="Q47" s="318"/>
      <c r="R47" s="318"/>
      <c r="S47" s="318"/>
      <c r="T47" s="318"/>
      <c r="U47" s="318"/>
      <c r="V47" s="318"/>
      <c r="W47" s="318"/>
      <c r="X47" s="319"/>
      <c r="Y47" s="56"/>
      <c r="Z47" s="57"/>
      <c r="AA47" s="58"/>
    </row>
    <row r="48" spans="2:27" ht="35.25" customHeight="1">
      <c r="B48" s="320" t="s">
        <v>57</v>
      </c>
      <c r="C48" s="321"/>
      <c r="D48" s="321"/>
      <c r="E48" s="321"/>
      <c r="F48" s="321"/>
      <c r="G48" s="321"/>
      <c r="H48" s="321"/>
      <c r="I48" s="321"/>
      <c r="J48" s="321"/>
      <c r="K48" s="321"/>
      <c r="L48" s="321"/>
      <c r="M48" s="321"/>
      <c r="N48" s="321"/>
      <c r="O48" s="321"/>
      <c r="P48" s="321"/>
      <c r="Q48" s="321"/>
      <c r="R48" s="321"/>
      <c r="S48" s="321"/>
      <c r="T48" s="321"/>
      <c r="U48" s="321"/>
      <c r="V48" s="321"/>
      <c r="W48" s="321"/>
      <c r="X48" s="322"/>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303"/>
      <c r="H50" s="303"/>
      <c r="I50" s="303"/>
      <c r="J50" s="303"/>
      <c r="K50" s="303"/>
      <c r="L50" s="303"/>
      <c r="M50" s="303"/>
      <c r="N50" s="303"/>
      <c r="O50" s="303"/>
      <c r="P50" s="303"/>
      <c r="Q50" s="303"/>
      <c r="R50" s="303"/>
      <c r="S50" s="303"/>
      <c r="T50" s="303"/>
      <c r="U50" s="303"/>
      <c r="V50" s="303"/>
      <c r="W50" s="303"/>
      <c r="X50" s="303"/>
      <c r="Y50" s="56"/>
      <c r="Z50" s="57"/>
      <c r="AA50" s="58"/>
    </row>
  </sheetData>
  <sheetProtection selectLockedCells="1" selectUnlockedCells="1"/>
  <mergeCells count="221">
    <mergeCell ref="AR7:AR10"/>
    <mergeCell ref="AR11:AR14"/>
    <mergeCell ref="AR15:AR18"/>
    <mergeCell ref="AR19:AR22"/>
    <mergeCell ref="B46:H46"/>
    <mergeCell ref="L46:M46"/>
    <mergeCell ref="Q46:R46"/>
    <mergeCell ref="I47:X47"/>
    <mergeCell ref="B48:X48"/>
    <mergeCell ref="H36:I36"/>
    <mergeCell ref="J36:K36"/>
    <mergeCell ref="N36:O36"/>
    <mergeCell ref="P36:R36"/>
    <mergeCell ref="H37:I37"/>
    <mergeCell ref="J37:K37"/>
    <mergeCell ref="N37:O37"/>
    <mergeCell ref="P37:R37"/>
    <mergeCell ref="H34:I34"/>
    <mergeCell ref="J34:K34"/>
    <mergeCell ref="N34:O34"/>
    <mergeCell ref="P34:R34"/>
    <mergeCell ref="H35:I35"/>
    <mergeCell ref="J35:K35"/>
    <mergeCell ref="N35:O35"/>
    <mergeCell ref="H32:I32"/>
    <mergeCell ref="J32:K32"/>
    <mergeCell ref="N32:O32"/>
    <mergeCell ref="P32:R32"/>
    <mergeCell ref="H33:I33"/>
    <mergeCell ref="J33:K33"/>
    <mergeCell ref="N33:O33"/>
    <mergeCell ref="P33:R33"/>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C36:C38"/>
    <mergeCell ref="D36:D38"/>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P35:R35"/>
    <mergeCell ref="D23:F23"/>
    <mergeCell ref="G23:M23"/>
    <mergeCell ref="N23:S23"/>
    <mergeCell ref="T23:X23"/>
    <mergeCell ref="D24:F24"/>
    <mergeCell ref="G24:M24"/>
    <mergeCell ref="N24:S24"/>
    <mergeCell ref="T24:X24"/>
    <mergeCell ref="B25:X25"/>
    <mergeCell ref="AI22:AK22"/>
    <mergeCell ref="AL22:AO22"/>
    <mergeCell ref="AP22:AQ22"/>
    <mergeCell ref="B21:X21"/>
    <mergeCell ref="AD21:AH21"/>
    <mergeCell ref="AI21:AK21"/>
    <mergeCell ref="AL21:AO21"/>
    <mergeCell ref="AP21:AQ21"/>
    <mergeCell ref="B22:C22"/>
    <mergeCell ref="G22:I22"/>
    <mergeCell ref="K22:M22"/>
    <mergeCell ref="O22:P22"/>
    <mergeCell ref="Q22:S22"/>
    <mergeCell ref="AL16:AO16"/>
    <mergeCell ref="AP19:AQ19"/>
    <mergeCell ref="B20:L20"/>
    <mergeCell ref="M20:X20"/>
    <mergeCell ref="AD20:AH20"/>
    <mergeCell ref="AI20:AK20"/>
    <mergeCell ref="AL20:AO20"/>
    <mergeCell ref="AP20:AQ20"/>
    <mergeCell ref="AD18:AH18"/>
    <mergeCell ref="AI18:AK18"/>
    <mergeCell ref="AL18:AO18"/>
    <mergeCell ref="AP18:AQ18"/>
    <mergeCell ref="B19:L19"/>
    <mergeCell ref="M19:X19"/>
    <mergeCell ref="AB19:AC22"/>
    <mergeCell ref="AD19:AH19"/>
    <mergeCell ref="AI19:AK19"/>
    <mergeCell ref="AL19:AO19"/>
    <mergeCell ref="C18:D18"/>
    <mergeCell ref="E18:F18"/>
    <mergeCell ref="G18:L18"/>
    <mergeCell ref="M18:Q18"/>
    <mergeCell ref="R18:U18"/>
    <mergeCell ref="V18:X18"/>
    <mergeCell ref="AI14:AK14"/>
    <mergeCell ref="AL14:AO14"/>
    <mergeCell ref="AP14:AQ14"/>
    <mergeCell ref="B15:X15"/>
    <mergeCell ref="AB15:AC18"/>
    <mergeCell ref="AD15:AH15"/>
    <mergeCell ref="AI15:AK15"/>
    <mergeCell ref="AL15:AO15"/>
    <mergeCell ref="AP15:AQ15"/>
    <mergeCell ref="B16:B17"/>
    <mergeCell ref="C16:D17"/>
    <mergeCell ref="AP16:AQ16"/>
    <mergeCell ref="M17:Q17"/>
    <mergeCell ref="R17:U17"/>
    <mergeCell ref="V17:X17"/>
    <mergeCell ref="AD17:AH17"/>
    <mergeCell ref="AI17:AK17"/>
    <mergeCell ref="AL17:AO17"/>
    <mergeCell ref="AP17:AQ17"/>
    <mergeCell ref="E16:F17"/>
    <mergeCell ref="G16:L17"/>
    <mergeCell ref="M16:X16"/>
    <mergeCell ref="AD16:AH16"/>
    <mergeCell ref="AI16:AK16"/>
    <mergeCell ref="AI11:AK11"/>
    <mergeCell ref="AL11:AO11"/>
    <mergeCell ref="AP11:AQ11"/>
    <mergeCell ref="B12:F13"/>
    <mergeCell ref="G12:J13"/>
    <mergeCell ref="K12:N13"/>
    <mergeCell ref="O12:X12"/>
    <mergeCell ref="AD12:AH12"/>
    <mergeCell ref="AI12:AK12"/>
    <mergeCell ref="AL12:AO12"/>
    <mergeCell ref="AP12:AQ12"/>
    <mergeCell ref="O13:R13"/>
    <mergeCell ref="S13:U13"/>
    <mergeCell ref="V13:X13"/>
    <mergeCell ref="AD13:AH13"/>
    <mergeCell ref="AI13:AK13"/>
    <mergeCell ref="AL13:AO13"/>
    <mergeCell ref="AP13:AQ13"/>
    <mergeCell ref="AP7:AQ7"/>
    <mergeCell ref="AD8:AH8"/>
    <mergeCell ref="AI8:AK8"/>
    <mergeCell ref="AL8:AO8"/>
    <mergeCell ref="AP8:AQ8"/>
    <mergeCell ref="B9:X9"/>
    <mergeCell ref="AD9:AH9"/>
    <mergeCell ref="AI9:AK9"/>
    <mergeCell ref="AL9:AO9"/>
    <mergeCell ref="AP9:AQ9"/>
    <mergeCell ref="B7:F8"/>
    <mergeCell ref="G7:X8"/>
    <mergeCell ref="AB7:AC10"/>
    <mergeCell ref="AD7:AH7"/>
    <mergeCell ref="AI7:AK7"/>
    <mergeCell ref="AL7:AO7"/>
    <mergeCell ref="B10:X10"/>
    <mergeCell ref="AD10:AH10"/>
    <mergeCell ref="AI10:AK10"/>
    <mergeCell ref="AL10:AO10"/>
    <mergeCell ref="AP10:AQ10"/>
    <mergeCell ref="AI5:AK6"/>
    <mergeCell ref="AL5:AO6"/>
    <mergeCell ref="AP5:AQ6"/>
    <mergeCell ref="B6:X6"/>
    <mergeCell ref="B1:T1"/>
    <mergeCell ref="U1:X4"/>
    <mergeCell ref="B2:T4"/>
    <mergeCell ref="C5:D5"/>
    <mergeCell ref="E5:G5"/>
    <mergeCell ref="H5:J5"/>
    <mergeCell ref="K5:N5"/>
    <mergeCell ref="O5:R5"/>
    <mergeCell ref="S5:V5"/>
    <mergeCell ref="AB3:AR4"/>
    <mergeCell ref="AR5:AR6"/>
    <mergeCell ref="AB1:AR1"/>
    <mergeCell ref="C27:C29"/>
    <mergeCell ref="D27:D29"/>
    <mergeCell ref="C30:C32"/>
    <mergeCell ref="D30:D32"/>
    <mergeCell ref="C33:C35"/>
    <mergeCell ref="D33:D35"/>
    <mergeCell ref="W5:X5"/>
    <mergeCell ref="AB5:AC6"/>
    <mergeCell ref="AD5:AH6"/>
    <mergeCell ref="B11:X11"/>
    <mergeCell ref="AB11:AC14"/>
    <mergeCell ref="AD11:AH11"/>
    <mergeCell ref="B14:F14"/>
    <mergeCell ref="G14:J14"/>
    <mergeCell ref="K14:N14"/>
    <mergeCell ref="O14:R14"/>
    <mergeCell ref="S14:U14"/>
    <mergeCell ref="V14:X14"/>
    <mergeCell ref="AD14:AH14"/>
    <mergeCell ref="T22:U22"/>
    <mergeCell ref="V22:W22"/>
    <mergeCell ref="AD22:AH22"/>
    <mergeCell ref="B24:C24"/>
    <mergeCell ref="B23:C23"/>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Hoja1!$A$3:$A$24</xm:f>
          </x14:formula1>
          <xm:sqref>G7:X8</xm:sqref>
        </x14:dataValidation>
        <x14:dataValidation type="list" allowBlank="1" showInputMessage="1" showErrorMessage="1">
          <x14:formula1>
            <xm:f>Hoja1!$F$3:$F$8</xm:f>
          </x14:formula1>
          <xm:sqref>C18:D18</xm:sqref>
        </x14:dataValidation>
        <x14:dataValidation type="list" allowBlank="1" showInputMessage="1" showErrorMessage="1">
          <x14:formula1>
            <xm:f>Hoja1!$D$3:$D$13</xm:f>
          </x14:formula1>
          <xm:sqref>G14:J14</xm:sqref>
        </x14:dataValidation>
      </x14:dataValidations>
    </ext>
  </extLst>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50">
    <tabColor theme="2" tint="-0.499984740745262"/>
    <pageSetUpPr fitToPage="1"/>
  </sheetPr>
  <dimension ref="B1:AR50"/>
  <sheetViews>
    <sheetView zoomScale="80" zoomScaleNormal="80" zoomScaleSheetLayoutView="100" workbookViewId="0">
      <selection activeCell="H5" sqref="H5:J5"/>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43" width="4.625" style="46"/>
    <col min="44" max="44" width="8.75" style="23" customWidth="1"/>
    <col min="45" max="16384" width="4.625" style="23"/>
  </cols>
  <sheetData>
    <row r="1" spans="2:44" ht="20.25" customHeight="1">
      <c r="B1" s="344" t="s">
        <v>72</v>
      </c>
      <c r="C1" s="345"/>
      <c r="D1" s="345"/>
      <c r="E1" s="345"/>
      <c r="F1" s="345"/>
      <c r="G1" s="345"/>
      <c r="H1" s="345"/>
      <c r="I1" s="345"/>
      <c r="J1" s="345"/>
      <c r="K1" s="345"/>
      <c r="L1" s="345"/>
      <c r="M1" s="345"/>
      <c r="N1" s="345"/>
      <c r="O1" s="345"/>
      <c r="P1" s="345"/>
      <c r="Q1" s="345"/>
      <c r="R1" s="345"/>
      <c r="S1" s="345"/>
      <c r="T1" s="346"/>
      <c r="U1" s="356"/>
      <c r="V1" s="357"/>
      <c r="W1" s="357"/>
      <c r="X1" s="358"/>
      <c r="AB1" s="383" t="s">
        <v>374</v>
      </c>
      <c r="AC1" s="383"/>
      <c r="AD1" s="383"/>
      <c r="AE1" s="383"/>
      <c r="AF1" s="383"/>
      <c r="AG1" s="383"/>
      <c r="AH1" s="383"/>
      <c r="AI1" s="383"/>
      <c r="AJ1" s="383"/>
      <c r="AK1" s="383"/>
      <c r="AL1" s="383"/>
      <c r="AM1" s="383"/>
      <c r="AN1" s="383"/>
      <c r="AO1" s="383"/>
      <c r="AP1" s="383"/>
      <c r="AQ1" s="383"/>
      <c r="AR1" s="383"/>
    </row>
    <row r="2" spans="2:44" ht="13.5" customHeight="1">
      <c r="B2" s="347" t="s">
        <v>75</v>
      </c>
      <c r="C2" s="348"/>
      <c r="D2" s="348"/>
      <c r="E2" s="348"/>
      <c r="F2" s="348"/>
      <c r="G2" s="348"/>
      <c r="H2" s="348"/>
      <c r="I2" s="348"/>
      <c r="J2" s="348"/>
      <c r="K2" s="348"/>
      <c r="L2" s="348"/>
      <c r="M2" s="348"/>
      <c r="N2" s="348"/>
      <c r="O2" s="348"/>
      <c r="P2" s="348"/>
      <c r="Q2" s="348"/>
      <c r="R2" s="348"/>
      <c r="S2" s="348"/>
      <c r="T2" s="349"/>
      <c r="U2" s="359"/>
      <c r="V2" s="360"/>
      <c r="W2" s="360"/>
      <c r="X2" s="361"/>
    </row>
    <row r="3" spans="2:44" ht="13.5" customHeight="1">
      <c r="B3" s="350"/>
      <c r="C3" s="351"/>
      <c r="D3" s="351"/>
      <c r="E3" s="351"/>
      <c r="F3" s="351"/>
      <c r="G3" s="351"/>
      <c r="H3" s="351"/>
      <c r="I3" s="351"/>
      <c r="J3" s="351"/>
      <c r="K3" s="351"/>
      <c r="L3" s="351"/>
      <c r="M3" s="351"/>
      <c r="N3" s="351"/>
      <c r="O3" s="351"/>
      <c r="P3" s="351"/>
      <c r="Q3" s="351"/>
      <c r="R3" s="351"/>
      <c r="S3" s="351"/>
      <c r="T3" s="352"/>
      <c r="U3" s="359"/>
      <c r="V3" s="360"/>
      <c r="W3" s="360"/>
      <c r="X3" s="361"/>
      <c r="AB3" s="372" t="s">
        <v>194</v>
      </c>
      <c r="AC3" s="372"/>
      <c r="AD3" s="372"/>
      <c r="AE3" s="372"/>
      <c r="AF3" s="372"/>
      <c r="AG3" s="372"/>
      <c r="AH3" s="372"/>
      <c r="AI3" s="372"/>
      <c r="AJ3" s="372"/>
      <c r="AK3" s="372"/>
      <c r="AL3" s="372"/>
      <c r="AM3" s="372"/>
      <c r="AN3" s="372"/>
      <c r="AO3" s="372"/>
      <c r="AP3" s="372"/>
      <c r="AQ3" s="372"/>
      <c r="AR3" s="372"/>
    </row>
    <row r="4" spans="2:44" ht="13.5" customHeight="1">
      <c r="B4" s="353"/>
      <c r="C4" s="354"/>
      <c r="D4" s="354"/>
      <c r="E4" s="354"/>
      <c r="F4" s="354"/>
      <c r="G4" s="354"/>
      <c r="H4" s="354"/>
      <c r="I4" s="354"/>
      <c r="J4" s="354"/>
      <c r="K4" s="354"/>
      <c r="L4" s="354"/>
      <c r="M4" s="354"/>
      <c r="N4" s="354"/>
      <c r="O4" s="354"/>
      <c r="P4" s="354"/>
      <c r="Q4" s="354"/>
      <c r="R4" s="354"/>
      <c r="S4" s="354"/>
      <c r="T4" s="355"/>
      <c r="U4" s="362"/>
      <c r="V4" s="363"/>
      <c r="W4" s="363"/>
      <c r="X4" s="364"/>
      <c r="AB4" s="372"/>
      <c r="AC4" s="372"/>
      <c r="AD4" s="372"/>
      <c r="AE4" s="372"/>
      <c r="AF4" s="372"/>
      <c r="AG4" s="372"/>
      <c r="AH4" s="372"/>
      <c r="AI4" s="372"/>
      <c r="AJ4" s="372"/>
      <c r="AK4" s="372"/>
      <c r="AL4" s="372"/>
      <c r="AM4" s="372"/>
      <c r="AN4" s="372"/>
      <c r="AO4" s="372"/>
      <c r="AP4" s="372"/>
      <c r="AQ4" s="372"/>
      <c r="AR4" s="372"/>
    </row>
    <row r="5" spans="2:44" s="41" customFormat="1" ht="14.25" customHeight="1">
      <c r="B5" s="42" t="s">
        <v>0</v>
      </c>
      <c r="C5" s="336" t="s">
        <v>126</v>
      </c>
      <c r="D5" s="336"/>
      <c r="E5" s="337" t="s">
        <v>1</v>
      </c>
      <c r="F5" s="337"/>
      <c r="G5" s="337"/>
      <c r="H5" s="338" t="s">
        <v>441</v>
      </c>
      <c r="I5" s="338"/>
      <c r="J5" s="338"/>
      <c r="K5" s="337" t="s">
        <v>2</v>
      </c>
      <c r="L5" s="337"/>
      <c r="M5" s="337"/>
      <c r="N5" s="337"/>
      <c r="O5" s="783">
        <v>44764</v>
      </c>
      <c r="P5" s="336"/>
      <c r="Q5" s="336"/>
      <c r="R5" s="336"/>
      <c r="S5" s="339" t="s">
        <v>3</v>
      </c>
      <c r="T5" s="340"/>
      <c r="U5" s="340"/>
      <c r="V5" s="341"/>
      <c r="W5" s="342" t="s">
        <v>120</v>
      </c>
      <c r="X5" s="343"/>
      <c r="Y5" s="47"/>
      <c r="Z5" s="48"/>
      <c r="AA5" s="48"/>
      <c r="AB5" s="380" t="s">
        <v>143</v>
      </c>
      <c r="AC5" s="380"/>
      <c r="AD5" s="380" t="s">
        <v>144</v>
      </c>
      <c r="AE5" s="380"/>
      <c r="AF5" s="380"/>
      <c r="AG5" s="380"/>
      <c r="AH5" s="380"/>
      <c r="AI5" s="380" t="s">
        <v>145</v>
      </c>
      <c r="AJ5" s="380"/>
      <c r="AK5" s="380"/>
      <c r="AL5" s="380" t="s">
        <v>146</v>
      </c>
      <c r="AM5" s="380"/>
      <c r="AN5" s="380"/>
      <c r="AO5" s="380"/>
      <c r="AP5" s="372" t="s">
        <v>149</v>
      </c>
      <c r="AQ5" s="372"/>
      <c r="AR5" s="373" t="s">
        <v>150</v>
      </c>
    </row>
    <row r="6" spans="2:44" ht="9" customHeight="1">
      <c r="B6" s="275"/>
      <c r="C6" s="275"/>
      <c r="D6" s="275"/>
      <c r="E6" s="275"/>
      <c r="F6" s="275"/>
      <c r="G6" s="275"/>
      <c r="H6" s="275"/>
      <c r="I6" s="275"/>
      <c r="J6" s="275"/>
      <c r="K6" s="275"/>
      <c r="L6" s="275"/>
      <c r="M6" s="275"/>
      <c r="N6" s="275"/>
      <c r="O6" s="275"/>
      <c r="P6" s="275"/>
      <c r="Q6" s="275"/>
      <c r="R6" s="275"/>
      <c r="S6" s="275"/>
      <c r="T6" s="275"/>
      <c r="U6" s="275"/>
      <c r="V6" s="275"/>
      <c r="W6" s="275"/>
      <c r="X6" s="275"/>
      <c r="AB6" s="380"/>
      <c r="AC6" s="380"/>
      <c r="AD6" s="380"/>
      <c r="AE6" s="380"/>
      <c r="AF6" s="380"/>
      <c r="AG6" s="380"/>
      <c r="AH6" s="380"/>
      <c r="AI6" s="380"/>
      <c r="AJ6" s="380"/>
      <c r="AK6" s="380"/>
      <c r="AL6" s="380"/>
      <c r="AM6" s="380"/>
      <c r="AN6" s="380"/>
      <c r="AO6" s="380"/>
      <c r="AP6" s="372"/>
      <c r="AQ6" s="372"/>
      <c r="AR6" s="373"/>
    </row>
    <row r="7" spans="2:44" ht="14.25" customHeight="1">
      <c r="B7" s="287" t="s">
        <v>76</v>
      </c>
      <c r="C7" s="288"/>
      <c r="D7" s="288"/>
      <c r="E7" s="288"/>
      <c r="F7" s="289"/>
      <c r="G7" s="293" t="s">
        <v>98</v>
      </c>
      <c r="H7" s="294"/>
      <c r="I7" s="294"/>
      <c r="J7" s="294"/>
      <c r="K7" s="294"/>
      <c r="L7" s="294"/>
      <c r="M7" s="294"/>
      <c r="N7" s="294"/>
      <c r="O7" s="294"/>
      <c r="P7" s="294"/>
      <c r="Q7" s="294"/>
      <c r="R7" s="294"/>
      <c r="S7" s="294"/>
      <c r="T7" s="294"/>
      <c r="U7" s="294"/>
      <c r="V7" s="294"/>
      <c r="W7" s="294"/>
      <c r="X7" s="295"/>
      <c r="AB7" s="375">
        <v>2019</v>
      </c>
      <c r="AC7" s="375"/>
      <c r="AD7" s="376" t="s">
        <v>127</v>
      </c>
      <c r="AE7" s="376"/>
      <c r="AF7" s="376"/>
      <c r="AG7" s="376"/>
      <c r="AH7" s="376"/>
      <c r="AI7" s="557">
        <v>20468380.390000001</v>
      </c>
      <c r="AJ7" s="557"/>
      <c r="AK7" s="557"/>
      <c r="AL7" s="557"/>
      <c r="AM7" s="557"/>
      <c r="AN7" s="557"/>
      <c r="AO7" s="557"/>
      <c r="AP7" s="379">
        <f t="shared" ref="AP7:AP10" si="0">AL7/AI7</f>
        <v>0</v>
      </c>
      <c r="AQ7" s="379"/>
      <c r="AR7" s="384">
        <f>SUM(AP7:AQ10)/4</f>
        <v>0.99988969034398523</v>
      </c>
    </row>
    <row r="8" spans="2:44" ht="14.25" customHeight="1">
      <c r="B8" s="290"/>
      <c r="C8" s="291"/>
      <c r="D8" s="291"/>
      <c r="E8" s="291"/>
      <c r="F8" s="292"/>
      <c r="G8" s="296"/>
      <c r="H8" s="297"/>
      <c r="I8" s="297"/>
      <c r="J8" s="297"/>
      <c r="K8" s="297"/>
      <c r="L8" s="297"/>
      <c r="M8" s="297"/>
      <c r="N8" s="297"/>
      <c r="O8" s="297"/>
      <c r="P8" s="297"/>
      <c r="Q8" s="297"/>
      <c r="R8" s="297"/>
      <c r="S8" s="297"/>
      <c r="T8" s="297"/>
      <c r="U8" s="297"/>
      <c r="V8" s="297"/>
      <c r="W8" s="297"/>
      <c r="X8" s="298"/>
      <c r="AB8" s="375"/>
      <c r="AC8" s="375"/>
      <c r="AD8" s="376" t="s">
        <v>128</v>
      </c>
      <c r="AE8" s="376"/>
      <c r="AF8" s="376"/>
      <c r="AG8" s="376"/>
      <c r="AH8" s="376"/>
      <c r="AI8" s="557">
        <v>20468380.390000001</v>
      </c>
      <c r="AJ8" s="557"/>
      <c r="AK8" s="557"/>
      <c r="AL8" s="557">
        <v>41956165.350000001</v>
      </c>
      <c r="AM8" s="557"/>
      <c r="AN8" s="557"/>
      <c r="AO8" s="557"/>
      <c r="AP8" s="379">
        <f t="shared" si="0"/>
        <v>2.0498038706813384</v>
      </c>
      <c r="AQ8" s="379"/>
      <c r="AR8" s="384"/>
    </row>
    <row r="9" spans="2:44" ht="19.149999999999999" customHeight="1">
      <c r="B9" s="281" t="s">
        <v>49</v>
      </c>
      <c r="C9" s="282"/>
      <c r="D9" s="282"/>
      <c r="E9" s="282"/>
      <c r="F9" s="282"/>
      <c r="G9" s="282"/>
      <c r="H9" s="282"/>
      <c r="I9" s="282"/>
      <c r="J9" s="282"/>
      <c r="K9" s="282"/>
      <c r="L9" s="282"/>
      <c r="M9" s="282"/>
      <c r="N9" s="282"/>
      <c r="O9" s="282"/>
      <c r="P9" s="282"/>
      <c r="Q9" s="282"/>
      <c r="R9" s="282"/>
      <c r="S9" s="282"/>
      <c r="T9" s="282"/>
      <c r="U9" s="282"/>
      <c r="V9" s="282"/>
      <c r="W9" s="282"/>
      <c r="X9" s="283"/>
      <c r="AB9" s="375"/>
      <c r="AC9" s="375"/>
      <c r="AD9" s="376" t="s">
        <v>129</v>
      </c>
      <c r="AE9" s="376"/>
      <c r="AF9" s="376"/>
      <c r="AG9" s="376"/>
      <c r="AH9" s="376"/>
      <c r="AI9" s="557">
        <v>20468380.390000001</v>
      </c>
      <c r="AJ9" s="557"/>
      <c r="AK9" s="557"/>
      <c r="AL9" s="557">
        <v>25421894.98</v>
      </c>
      <c r="AM9" s="557"/>
      <c r="AN9" s="557"/>
      <c r="AO9" s="557"/>
      <c r="AP9" s="379">
        <f t="shared" si="0"/>
        <v>1.2420081362382771</v>
      </c>
      <c r="AQ9" s="379"/>
      <c r="AR9" s="384"/>
    </row>
    <row r="10" spans="2:44" ht="15" customHeight="1">
      <c r="B10" s="268" t="s">
        <v>4</v>
      </c>
      <c r="C10" s="269"/>
      <c r="D10" s="269"/>
      <c r="E10" s="269"/>
      <c r="F10" s="269"/>
      <c r="G10" s="269"/>
      <c r="H10" s="269"/>
      <c r="I10" s="269"/>
      <c r="J10" s="269"/>
      <c r="K10" s="269"/>
      <c r="L10" s="269"/>
      <c r="M10" s="269"/>
      <c r="N10" s="269"/>
      <c r="O10" s="269"/>
      <c r="P10" s="269"/>
      <c r="Q10" s="269"/>
      <c r="R10" s="269"/>
      <c r="S10" s="269"/>
      <c r="T10" s="269"/>
      <c r="U10" s="269"/>
      <c r="V10" s="269"/>
      <c r="W10" s="269"/>
      <c r="X10" s="269"/>
      <c r="AB10" s="375"/>
      <c r="AC10" s="375"/>
      <c r="AD10" s="376" t="s">
        <v>130</v>
      </c>
      <c r="AE10" s="376"/>
      <c r="AF10" s="376"/>
      <c r="AG10" s="376"/>
      <c r="AH10" s="376"/>
      <c r="AI10" s="557">
        <v>20468380.390000001</v>
      </c>
      <c r="AJ10" s="557"/>
      <c r="AK10" s="557"/>
      <c r="AL10" s="557">
        <v>14486429.789999999</v>
      </c>
      <c r="AM10" s="557"/>
      <c r="AN10" s="557"/>
      <c r="AO10" s="557"/>
      <c r="AP10" s="379">
        <f t="shared" si="0"/>
        <v>0.70774675445632551</v>
      </c>
      <c r="AQ10" s="379"/>
      <c r="AR10" s="384"/>
    </row>
    <row r="11" spans="2:44" ht="38.25" customHeight="1">
      <c r="B11" s="280" t="s">
        <v>187</v>
      </c>
      <c r="C11" s="280"/>
      <c r="D11" s="280"/>
      <c r="E11" s="280"/>
      <c r="F11" s="280"/>
      <c r="G11" s="280"/>
      <c r="H11" s="280"/>
      <c r="I11" s="280"/>
      <c r="J11" s="280"/>
      <c r="K11" s="280"/>
      <c r="L11" s="280"/>
      <c r="M11" s="280"/>
      <c r="N11" s="280"/>
      <c r="O11" s="280"/>
      <c r="P11" s="280"/>
      <c r="Q11" s="280"/>
      <c r="R11" s="280"/>
      <c r="S11" s="280"/>
      <c r="T11" s="280"/>
      <c r="U11" s="280"/>
      <c r="V11" s="280"/>
      <c r="W11" s="280"/>
      <c r="X11" s="280"/>
      <c r="AB11" s="374">
        <v>2020</v>
      </c>
      <c r="AC11" s="374"/>
      <c r="AD11" s="377" t="s">
        <v>131</v>
      </c>
      <c r="AE11" s="377"/>
      <c r="AF11" s="377"/>
      <c r="AG11" s="377"/>
      <c r="AH11" s="377"/>
      <c r="AI11" s="561">
        <v>18734500</v>
      </c>
      <c r="AJ11" s="561"/>
      <c r="AK11" s="561"/>
      <c r="AL11" s="561">
        <v>0</v>
      </c>
      <c r="AM11" s="561"/>
      <c r="AN11" s="561"/>
      <c r="AO11" s="561"/>
      <c r="AP11" s="382">
        <f>AL11/AI11</f>
        <v>0</v>
      </c>
      <c r="AQ11" s="382"/>
      <c r="AR11" s="385">
        <f>SUM(AP11:AQ14)/4</f>
        <v>1</v>
      </c>
    </row>
    <row r="12" spans="2:44" ht="12.75">
      <c r="B12" s="262" t="s">
        <v>56</v>
      </c>
      <c r="C12" s="263"/>
      <c r="D12" s="263"/>
      <c r="E12" s="263"/>
      <c r="F12" s="264"/>
      <c r="G12" s="262" t="s">
        <v>48</v>
      </c>
      <c r="H12" s="263"/>
      <c r="I12" s="263"/>
      <c r="J12" s="264"/>
      <c r="K12" s="262" t="s">
        <v>5</v>
      </c>
      <c r="L12" s="263"/>
      <c r="M12" s="263"/>
      <c r="N12" s="264"/>
      <c r="O12" s="268" t="s">
        <v>6</v>
      </c>
      <c r="P12" s="269"/>
      <c r="Q12" s="269"/>
      <c r="R12" s="269"/>
      <c r="S12" s="269"/>
      <c r="T12" s="269"/>
      <c r="U12" s="269"/>
      <c r="V12" s="269"/>
      <c r="W12" s="269"/>
      <c r="X12" s="270"/>
      <c r="Y12" s="49"/>
      <c r="Z12" s="50"/>
      <c r="AA12" s="50"/>
      <c r="AB12" s="374"/>
      <c r="AC12" s="374"/>
      <c r="AD12" s="377" t="s">
        <v>132</v>
      </c>
      <c r="AE12" s="377"/>
      <c r="AF12" s="377"/>
      <c r="AG12" s="377"/>
      <c r="AH12" s="377"/>
      <c r="AI12" s="561">
        <v>18734500</v>
      </c>
      <c r="AJ12" s="561"/>
      <c r="AK12" s="561"/>
      <c r="AL12" s="561">
        <v>22495000</v>
      </c>
      <c r="AM12" s="561"/>
      <c r="AN12" s="561"/>
      <c r="AO12" s="561"/>
      <c r="AP12" s="382">
        <f t="shared" ref="AP12:AP22" si="1">AL12/AI12</f>
        <v>1.2007259334383089</v>
      </c>
      <c r="AQ12" s="382"/>
      <c r="AR12" s="385"/>
    </row>
    <row r="13" spans="2:44" ht="25.5" customHeight="1">
      <c r="B13" s="265"/>
      <c r="C13" s="266"/>
      <c r="D13" s="266"/>
      <c r="E13" s="266"/>
      <c r="F13" s="267"/>
      <c r="G13" s="265"/>
      <c r="H13" s="266"/>
      <c r="I13" s="266"/>
      <c r="J13" s="267"/>
      <c r="K13" s="265"/>
      <c r="L13" s="266"/>
      <c r="M13" s="266"/>
      <c r="N13" s="267"/>
      <c r="O13" s="268" t="s">
        <v>55</v>
      </c>
      <c r="P13" s="269"/>
      <c r="Q13" s="269"/>
      <c r="R13" s="270"/>
      <c r="S13" s="268" t="s">
        <v>54</v>
      </c>
      <c r="T13" s="269"/>
      <c r="U13" s="270"/>
      <c r="V13" s="268" t="s">
        <v>53</v>
      </c>
      <c r="W13" s="269"/>
      <c r="X13" s="270"/>
      <c r="Y13" s="49"/>
      <c r="Z13" s="50"/>
      <c r="AA13" s="50"/>
      <c r="AB13" s="374"/>
      <c r="AC13" s="374"/>
      <c r="AD13" s="377" t="s">
        <v>133</v>
      </c>
      <c r="AE13" s="377"/>
      <c r="AF13" s="377"/>
      <c r="AG13" s="377"/>
      <c r="AH13" s="377"/>
      <c r="AI13" s="561">
        <v>18734500</v>
      </c>
      <c r="AJ13" s="561"/>
      <c r="AK13" s="561"/>
      <c r="AL13" s="561">
        <v>21959000</v>
      </c>
      <c r="AM13" s="561"/>
      <c r="AN13" s="561"/>
      <c r="AO13" s="561"/>
      <c r="AP13" s="382">
        <f t="shared" si="1"/>
        <v>1.1721156155755426</v>
      </c>
      <c r="AQ13" s="382"/>
      <c r="AR13" s="385"/>
    </row>
    <row r="14" spans="2:44" ht="29.25" customHeight="1">
      <c r="B14" s="276"/>
      <c r="C14" s="276"/>
      <c r="D14" s="276"/>
      <c r="E14" s="276"/>
      <c r="F14" s="276"/>
      <c r="G14" s="261"/>
      <c r="H14" s="261"/>
      <c r="I14" s="261"/>
      <c r="J14" s="261"/>
      <c r="K14" s="261"/>
      <c r="L14" s="261"/>
      <c r="M14" s="261"/>
      <c r="N14" s="261"/>
      <c r="O14" s="277">
        <v>1</v>
      </c>
      <c r="P14" s="278"/>
      <c r="Q14" s="278"/>
      <c r="R14" s="279"/>
      <c r="S14" s="329">
        <v>44561</v>
      </c>
      <c r="T14" s="330"/>
      <c r="U14" s="331"/>
      <c r="V14" s="332">
        <v>2021</v>
      </c>
      <c r="W14" s="332"/>
      <c r="X14" s="332"/>
      <c r="AB14" s="374"/>
      <c r="AC14" s="374"/>
      <c r="AD14" s="377" t="s">
        <v>134</v>
      </c>
      <c r="AE14" s="377"/>
      <c r="AF14" s="377"/>
      <c r="AG14" s="377"/>
      <c r="AH14" s="377"/>
      <c r="AI14" s="561">
        <v>18734500</v>
      </c>
      <c r="AJ14" s="561"/>
      <c r="AK14" s="561"/>
      <c r="AL14" s="561">
        <v>30484000</v>
      </c>
      <c r="AM14" s="561"/>
      <c r="AN14" s="561"/>
      <c r="AO14" s="561"/>
      <c r="AP14" s="382">
        <f t="shared" si="1"/>
        <v>1.6271584509861485</v>
      </c>
      <c r="AQ14" s="382"/>
      <c r="AR14" s="385"/>
    </row>
    <row r="15" spans="2:44" ht="18" customHeight="1">
      <c r="B15" s="281" t="s">
        <v>7</v>
      </c>
      <c r="C15" s="282"/>
      <c r="D15" s="282"/>
      <c r="E15" s="282"/>
      <c r="F15" s="282"/>
      <c r="G15" s="282"/>
      <c r="H15" s="282"/>
      <c r="I15" s="282"/>
      <c r="J15" s="282"/>
      <c r="K15" s="282"/>
      <c r="L15" s="282"/>
      <c r="M15" s="282"/>
      <c r="N15" s="282"/>
      <c r="O15" s="282"/>
      <c r="P15" s="282"/>
      <c r="Q15" s="282"/>
      <c r="R15" s="282"/>
      <c r="S15" s="282"/>
      <c r="T15" s="282"/>
      <c r="U15" s="282"/>
      <c r="V15" s="282"/>
      <c r="W15" s="282"/>
      <c r="X15" s="283"/>
      <c r="Z15" s="46" t="s">
        <v>51</v>
      </c>
      <c r="AB15" s="375">
        <v>2021</v>
      </c>
      <c r="AC15" s="375"/>
      <c r="AD15" s="376" t="s">
        <v>135</v>
      </c>
      <c r="AE15" s="376"/>
      <c r="AF15" s="376"/>
      <c r="AG15" s="376"/>
      <c r="AH15" s="376"/>
      <c r="AI15" s="557">
        <v>14750000</v>
      </c>
      <c r="AJ15" s="557"/>
      <c r="AK15" s="557"/>
      <c r="AL15" s="557">
        <v>9139472</v>
      </c>
      <c r="AM15" s="557"/>
      <c r="AN15" s="557"/>
      <c r="AO15" s="557"/>
      <c r="AP15" s="379">
        <f t="shared" si="1"/>
        <v>0.61962522033898304</v>
      </c>
      <c r="AQ15" s="379"/>
      <c r="AR15" s="384">
        <f t="shared" ref="AR15" si="2">SUM(AP15:AQ18)/4</f>
        <v>0.48630270508474571</v>
      </c>
    </row>
    <row r="16" spans="2:44" ht="12.75" customHeight="1">
      <c r="B16" s="271" t="s">
        <v>52</v>
      </c>
      <c r="C16" s="262" t="s">
        <v>8</v>
      </c>
      <c r="D16" s="264"/>
      <c r="E16" s="262" t="s">
        <v>115</v>
      </c>
      <c r="F16" s="264"/>
      <c r="G16" s="262" t="s">
        <v>109</v>
      </c>
      <c r="H16" s="263"/>
      <c r="I16" s="263"/>
      <c r="J16" s="263"/>
      <c r="K16" s="263"/>
      <c r="L16" s="264"/>
      <c r="M16" s="274" t="s">
        <v>116</v>
      </c>
      <c r="N16" s="274"/>
      <c r="O16" s="274"/>
      <c r="P16" s="274"/>
      <c r="Q16" s="274"/>
      <c r="R16" s="274"/>
      <c r="S16" s="274"/>
      <c r="T16" s="274"/>
      <c r="U16" s="274"/>
      <c r="V16" s="274"/>
      <c r="W16" s="274"/>
      <c r="X16" s="274"/>
      <c r="AB16" s="375"/>
      <c r="AC16" s="375"/>
      <c r="AD16" s="376" t="s">
        <v>136</v>
      </c>
      <c r="AE16" s="376"/>
      <c r="AF16" s="376"/>
      <c r="AG16" s="376"/>
      <c r="AH16" s="376"/>
      <c r="AI16" s="557">
        <v>14750000</v>
      </c>
      <c r="AJ16" s="557"/>
      <c r="AK16" s="557"/>
      <c r="AL16" s="557">
        <v>8885037.6600000001</v>
      </c>
      <c r="AM16" s="557"/>
      <c r="AN16" s="557"/>
      <c r="AO16" s="557"/>
      <c r="AP16" s="379">
        <f t="shared" si="1"/>
        <v>0.60237543457627118</v>
      </c>
      <c r="AQ16" s="379"/>
      <c r="AR16" s="384"/>
    </row>
    <row r="17" spans="2:44" ht="12.75" customHeight="1">
      <c r="B17" s="272"/>
      <c r="C17" s="265"/>
      <c r="D17" s="267"/>
      <c r="E17" s="265"/>
      <c r="F17" s="267"/>
      <c r="G17" s="265"/>
      <c r="H17" s="266"/>
      <c r="I17" s="266"/>
      <c r="J17" s="266"/>
      <c r="K17" s="266"/>
      <c r="L17" s="267"/>
      <c r="M17" s="268" t="s">
        <v>121</v>
      </c>
      <c r="N17" s="269"/>
      <c r="O17" s="269"/>
      <c r="P17" s="269"/>
      <c r="Q17" s="270"/>
      <c r="R17" s="268" t="s">
        <v>122</v>
      </c>
      <c r="S17" s="269"/>
      <c r="T17" s="269"/>
      <c r="U17" s="269"/>
      <c r="V17" s="273" t="s">
        <v>117</v>
      </c>
      <c r="W17" s="273"/>
      <c r="X17" s="273"/>
      <c r="AB17" s="375"/>
      <c r="AC17" s="375"/>
      <c r="AD17" s="376" t="s">
        <v>137</v>
      </c>
      <c r="AE17" s="376"/>
      <c r="AF17" s="376"/>
      <c r="AG17" s="376"/>
      <c r="AH17" s="376"/>
      <c r="AI17" s="557">
        <v>14750000</v>
      </c>
      <c r="AJ17" s="557"/>
      <c r="AK17" s="557"/>
      <c r="AL17" s="557">
        <v>10667349.939999999</v>
      </c>
      <c r="AM17" s="557"/>
      <c r="AN17" s="557"/>
      <c r="AO17" s="557"/>
      <c r="AP17" s="379">
        <f t="shared" si="1"/>
        <v>0.72321016542372873</v>
      </c>
      <c r="AQ17" s="379"/>
      <c r="AR17" s="384"/>
    </row>
    <row r="18" spans="2:44" ht="28.5" customHeight="1">
      <c r="B18" s="43"/>
      <c r="C18" s="259"/>
      <c r="D18" s="260"/>
      <c r="E18" s="261"/>
      <c r="F18" s="261"/>
      <c r="G18" s="276"/>
      <c r="H18" s="276"/>
      <c r="I18" s="276"/>
      <c r="J18" s="276"/>
      <c r="K18" s="276"/>
      <c r="L18" s="276"/>
      <c r="M18" s="333" t="s">
        <v>123</v>
      </c>
      <c r="N18" s="333"/>
      <c r="O18" s="333"/>
      <c r="P18" s="333"/>
      <c r="Q18" s="333"/>
      <c r="R18" s="334" t="s">
        <v>124</v>
      </c>
      <c r="S18" s="334"/>
      <c r="T18" s="334"/>
      <c r="U18" s="334"/>
      <c r="V18" s="335" t="s">
        <v>125</v>
      </c>
      <c r="W18" s="335"/>
      <c r="X18" s="335"/>
      <c r="AB18" s="375"/>
      <c r="AC18" s="375"/>
      <c r="AD18" s="376" t="s">
        <v>138</v>
      </c>
      <c r="AE18" s="376"/>
      <c r="AF18" s="376"/>
      <c r="AG18" s="376"/>
      <c r="AH18" s="376"/>
      <c r="AI18" s="557">
        <v>14750000</v>
      </c>
      <c r="AJ18" s="557"/>
      <c r="AK18" s="557"/>
      <c r="AL18" s="557"/>
      <c r="AM18" s="557"/>
      <c r="AN18" s="557"/>
      <c r="AO18" s="557"/>
      <c r="AP18" s="379">
        <f t="shared" si="1"/>
        <v>0</v>
      </c>
      <c r="AQ18" s="379"/>
      <c r="AR18" s="384"/>
    </row>
    <row r="19" spans="2:44" ht="25.15" customHeight="1">
      <c r="B19" s="268" t="s">
        <v>9</v>
      </c>
      <c r="C19" s="269"/>
      <c r="D19" s="269"/>
      <c r="E19" s="269"/>
      <c r="F19" s="269"/>
      <c r="G19" s="269"/>
      <c r="H19" s="269"/>
      <c r="I19" s="269"/>
      <c r="J19" s="269"/>
      <c r="K19" s="269"/>
      <c r="L19" s="270"/>
      <c r="M19" s="268" t="s">
        <v>10</v>
      </c>
      <c r="N19" s="269"/>
      <c r="O19" s="269"/>
      <c r="P19" s="269"/>
      <c r="Q19" s="269"/>
      <c r="R19" s="269"/>
      <c r="S19" s="269"/>
      <c r="T19" s="269"/>
      <c r="U19" s="269"/>
      <c r="V19" s="269"/>
      <c r="W19" s="269"/>
      <c r="X19" s="270"/>
      <c r="AB19" s="374">
        <v>2022</v>
      </c>
      <c r="AC19" s="374"/>
      <c r="AD19" s="377" t="s">
        <v>139</v>
      </c>
      <c r="AE19" s="377"/>
      <c r="AF19" s="377"/>
      <c r="AG19" s="377"/>
      <c r="AH19" s="377"/>
      <c r="AI19" s="561"/>
      <c r="AJ19" s="561"/>
      <c r="AK19" s="561"/>
      <c r="AL19" s="561"/>
      <c r="AM19" s="561"/>
      <c r="AN19" s="561"/>
      <c r="AO19" s="561"/>
      <c r="AP19" s="382" t="e">
        <f t="shared" si="1"/>
        <v>#DIV/0!</v>
      </c>
      <c r="AQ19" s="382"/>
      <c r="AR19" s="385" t="e">
        <f t="shared" ref="AR19" si="3">SUM(AP19:AQ22)/4</f>
        <v>#DIV/0!</v>
      </c>
    </row>
    <row r="20" spans="2:44" ht="45.4" customHeight="1">
      <c r="B20" s="259"/>
      <c r="C20" s="286"/>
      <c r="D20" s="286"/>
      <c r="E20" s="286"/>
      <c r="F20" s="286"/>
      <c r="G20" s="286"/>
      <c r="H20" s="286"/>
      <c r="I20" s="286"/>
      <c r="J20" s="286"/>
      <c r="K20" s="286"/>
      <c r="L20" s="260"/>
      <c r="M20" s="259"/>
      <c r="N20" s="286"/>
      <c r="O20" s="286"/>
      <c r="P20" s="286"/>
      <c r="Q20" s="286"/>
      <c r="R20" s="286"/>
      <c r="S20" s="286"/>
      <c r="T20" s="286"/>
      <c r="U20" s="286"/>
      <c r="V20" s="286"/>
      <c r="W20" s="286"/>
      <c r="X20" s="260"/>
      <c r="AA20" s="51"/>
      <c r="AB20" s="374"/>
      <c r="AC20" s="374"/>
      <c r="AD20" s="377" t="s">
        <v>140</v>
      </c>
      <c r="AE20" s="377"/>
      <c r="AF20" s="377"/>
      <c r="AG20" s="377"/>
      <c r="AH20" s="377"/>
      <c r="AI20" s="561"/>
      <c r="AJ20" s="561"/>
      <c r="AK20" s="561"/>
      <c r="AL20" s="561"/>
      <c r="AM20" s="561"/>
      <c r="AN20" s="561"/>
      <c r="AO20" s="561"/>
      <c r="AP20" s="382" t="e">
        <f t="shared" si="1"/>
        <v>#DIV/0!</v>
      </c>
      <c r="AQ20" s="382"/>
      <c r="AR20" s="385"/>
    </row>
    <row r="21" spans="2:44" ht="18.95" customHeight="1">
      <c r="B21" s="281" t="s">
        <v>11</v>
      </c>
      <c r="C21" s="282"/>
      <c r="D21" s="282"/>
      <c r="E21" s="282"/>
      <c r="F21" s="282"/>
      <c r="G21" s="282"/>
      <c r="H21" s="282"/>
      <c r="I21" s="282"/>
      <c r="J21" s="282"/>
      <c r="K21" s="282"/>
      <c r="L21" s="282"/>
      <c r="M21" s="282"/>
      <c r="N21" s="282"/>
      <c r="O21" s="282"/>
      <c r="P21" s="282"/>
      <c r="Q21" s="282"/>
      <c r="R21" s="282"/>
      <c r="S21" s="282"/>
      <c r="T21" s="282"/>
      <c r="U21" s="282"/>
      <c r="V21" s="282"/>
      <c r="W21" s="282"/>
      <c r="X21" s="283"/>
      <c r="AB21" s="374"/>
      <c r="AC21" s="374"/>
      <c r="AD21" s="377" t="s">
        <v>141</v>
      </c>
      <c r="AE21" s="377"/>
      <c r="AF21" s="377"/>
      <c r="AG21" s="377"/>
      <c r="AH21" s="377"/>
      <c r="AI21" s="561"/>
      <c r="AJ21" s="561"/>
      <c r="AK21" s="561"/>
      <c r="AL21" s="561"/>
      <c r="AM21" s="561"/>
      <c r="AN21" s="561"/>
      <c r="AO21" s="561"/>
      <c r="AP21" s="382" t="e">
        <f t="shared" si="1"/>
        <v>#DIV/0!</v>
      </c>
      <c r="AQ21" s="382"/>
      <c r="AR21" s="385"/>
    </row>
    <row r="22" spans="2:44" ht="18.95" customHeight="1">
      <c r="B22" s="284" t="s">
        <v>12</v>
      </c>
      <c r="C22" s="284"/>
      <c r="D22" s="72" t="s">
        <v>13</v>
      </c>
      <c r="E22" s="72" t="s">
        <v>14</v>
      </c>
      <c r="F22" s="72" t="s">
        <v>15</v>
      </c>
      <c r="G22" s="285" t="s">
        <v>16</v>
      </c>
      <c r="H22" s="285"/>
      <c r="I22" s="285"/>
      <c r="J22" s="72" t="s">
        <v>17</v>
      </c>
      <c r="K22" s="285" t="s">
        <v>18</v>
      </c>
      <c r="L22" s="285"/>
      <c r="M22" s="285"/>
      <c r="N22" s="72" t="s">
        <v>19</v>
      </c>
      <c r="O22" s="285" t="s">
        <v>20</v>
      </c>
      <c r="P22" s="285"/>
      <c r="Q22" s="285" t="s">
        <v>21</v>
      </c>
      <c r="R22" s="285"/>
      <c r="S22" s="285"/>
      <c r="T22" s="285" t="s">
        <v>22</v>
      </c>
      <c r="U22" s="285"/>
      <c r="V22" s="285" t="s">
        <v>23</v>
      </c>
      <c r="W22" s="285"/>
      <c r="X22" s="72" t="s">
        <v>24</v>
      </c>
      <c r="AB22" s="374"/>
      <c r="AC22" s="374"/>
      <c r="AD22" s="377" t="s">
        <v>142</v>
      </c>
      <c r="AE22" s="377"/>
      <c r="AF22" s="377"/>
      <c r="AG22" s="377"/>
      <c r="AH22" s="377"/>
      <c r="AI22" s="381"/>
      <c r="AJ22" s="381"/>
      <c r="AK22" s="381"/>
      <c r="AL22" s="381"/>
      <c r="AM22" s="381"/>
      <c r="AN22" s="381"/>
      <c r="AO22" s="381"/>
      <c r="AP22" s="382" t="e">
        <f t="shared" si="1"/>
        <v>#DIV/0!</v>
      </c>
      <c r="AQ22" s="382"/>
      <c r="AR22" s="385"/>
    </row>
    <row r="23" spans="2:44" ht="18.95" customHeight="1">
      <c r="B23" s="284" t="s">
        <v>25</v>
      </c>
      <c r="C23" s="284"/>
      <c r="D23" s="562">
        <f>AL15</f>
        <v>9139472</v>
      </c>
      <c r="E23" s="563"/>
      <c r="F23" s="564"/>
      <c r="G23" s="565">
        <f>AL16</f>
        <v>8885037.6600000001</v>
      </c>
      <c r="H23" s="566"/>
      <c r="I23" s="566"/>
      <c r="J23" s="566"/>
      <c r="K23" s="566"/>
      <c r="L23" s="566"/>
      <c r="M23" s="567"/>
      <c r="N23" s="562">
        <f>AL17</f>
        <v>10667349.939999999</v>
      </c>
      <c r="O23" s="563"/>
      <c r="P23" s="563"/>
      <c r="Q23" s="563"/>
      <c r="R23" s="563"/>
      <c r="S23" s="564"/>
      <c r="T23" s="565">
        <f>AL18</f>
        <v>0</v>
      </c>
      <c r="U23" s="566"/>
      <c r="V23" s="566"/>
      <c r="W23" s="566"/>
      <c r="X23" s="567"/>
      <c r="Z23" s="52"/>
      <c r="AA23" s="52"/>
    </row>
    <row r="24" spans="2:44" ht="18.95" customHeight="1">
      <c r="B24" s="284" t="s">
        <v>26</v>
      </c>
      <c r="C24" s="284"/>
      <c r="D24" s="562">
        <f>AI15</f>
        <v>14750000</v>
      </c>
      <c r="E24" s="563"/>
      <c r="F24" s="564"/>
      <c r="G24" s="565">
        <f>AI16</f>
        <v>14750000</v>
      </c>
      <c r="H24" s="566"/>
      <c r="I24" s="566"/>
      <c r="J24" s="566"/>
      <c r="K24" s="566"/>
      <c r="L24" s="566"/>
      <c r="M24" s="567"/>
      <c r="N24" s="562">
        <f>AI17</f>
        <v>14750000</v>
      </c>
      <c r="O24" s="563"/>
      <c r="P24" s="563"/>
      <c r="Q24" s="563"/>
      <c r="R24" s="563"/>
      <c r="S24" s="564"/>
      <c r="T24" s="565">
        <f>AI18</f>
        <v>14750000</v>
      </c>
      <c r="U24" s="566"/>
      <c r="V24" s="566"/>
      <c r="W24" s="566"/>
      <c r="X24" s="567"/>
      <c r="Y24" s="53"/>
    </row>
    <row r="25" spans="2:44" ht="19.7" customHeight="1">
      <c r="B25" s="281" t="s">
        <v>47</v>
      </c>
      <c r="C25" s="282"/>
      <c r="D25" s="282"/>
      <c r="E25" s="282"/>
      <c r="F25" s="282"/>
      <c r="G25" s="282"/>
      <c r="H25" s="282"/>
      <c r="I25" s="282"/>
      <c r="J25" s="282"/>
      <c r="K25" s="282"/>
      <c r="L25" s="282"/>
      <c r="M25" s="282"/>
      <c r="N25" s="282"/>
      <c r="O25" s="282"/>
      <c r="P25" s="282"/>
      <c r="Q25" s="282"/>
      <c r="R25" s="282"/>
      <c r="S25" s="282"/>
      <c r="T25" s="282"/>
      <c r="U25" s="282"/>
      <c r="V25" s="282"/>
      <c r="W25" s="282"/>
      <c r="X25" s="283"/>
    </row>
    <row r="26" spans="2:44" ht="25.5">
      <c r="B26" s="72" t="s">
        <v>27</v>
      </c>
      <c r="C26" s="72" t="s">
        <v>28</v>
      </c>
      <c r="D26" s="72" t="s">
        <v>29</v>
      </c>
      <c r="E26" s="72" t="s">
        <v>30</v>
      </c>
      <c r="F26" s="27"/>
      <c r="G26" s="27"/>
      <c r="H26" s="299"/>
      <c r="I26" s="299"/>
      <c r="J26" s="299"/>
      <c r="K26" s="299"/>
      <c r="L26" s="299"/>
      <c r="M26" s="299"/>
      <c r="N26" s="299"/>
      <c r="O26" s="299"/>
      <c r="P26" s="299"/>
      <c r="Q26" s="299"/>
      <c r="R26" s="299"/>
      <c r="S26" s="301"/>
      <c r="T26" s="301"/>
      <c r="U26" s="301"/>
      <c r="V26" s="301"/>
      <c r="W26" s="301"/>
      <c r="X26" s="302"/>
    </row>
    <row r="27" spans="2:44" ht="17.649999999999999" customHeight="1">
      <c r="B27" s="74" t="s">
        <v>31</v>
      </c>
      <c r="C27" s="365">
        <f>IF(ISERROR($D$23/$D$24),0,$D$23/$D$24)</f>
        <v>0.61962522033898304</v>
      </c>
      <c r="D27" s="365">
        <f>$E$18</f>
        <v>0</v>
      </c>
      <c r="E27" s="73">
        <f>$O$14</f>
        <v>1</v>
      </c>
      <c r="F27" s="28"/>
      <c r="G27" s="28"/>
      <c r="H27" s="300"/>
      <c r="I27" s="300"/>
      <c r="J27" s="303"/>
      <c r="K27" s="303"/>
      <c r="L27" s="5"/>
      <c r="M27" s="5"/>
      <c r="N27" s="300"/>
      <c r="O27" s="300"/>
      <c r="P27" s="300"/>
      <c r="Q27" s="300"/>
      <c r="R27" s="300"/>
      <c r="S27" s="304"/>
      <c r="T27" s="304"/>
      <c r="U27" s="304"/>
      <c r="V27" s="304"/>
      <c r="W27" s="304"/>
      <c r="X27" s="305"/>
    </row>
    <row r="28" spans="2:44" ht="17.649999999999999" customHeight="1">
      <c r="B28" s="74" t="s">
        <v>32</v>
      </c>
      <c r="C28" s="366"/>
      <c r="D28" s="366"/>
      <c r="E28" s="73">
        <f t="shared" ref="E28:E37" si="4">$O$14</f>
        <v>1</v>
      </c>
      <c r="F28" s="28"/>
      <c r="G28" s="28"/>
      <c r="H28" s="303"/>
      <c r="I28" s="303"/>
      <c r="J28" s="303"/>
      <c r="K28" s="303"/>
      <c r="L28" s="6"/>
      <c r="M28" s="5"/>
      <c r="N28" s="303"/>
      <c r="O28" s="303"/>
      <c r="P28" s="303"/>
      <c r="Q28" s="303"/>
      <c r="R28" s="303"/>
      <c r="S28" s="304"/>
      <c r="T28" s="304"/>
      <c r="U28" s="304"/>
      <c r="V28" s="304"/>
      <c r="W28" s="304"/>
      <c r="X28" s="305"/>
    </row>
    <row r="29" spans="2:44" ht="17.649999999999999" customHeight="1">
      <c r="B29" s="74" t="s">
        <v>33</v>
      </c>
      <c r="C29" s="367"/>
      <c r="D29" s="367"/>
      <c r="E29" s="73">
        <f t="shared" si="4"/>
        <v>1</v>
      </c>
      <c r="F29" s="28"/>
      <c r="G29" s="28"/>
      <c r="H29" s="303"/>
      <c r="I29" s="303"/>
      <c r="J29" s="303"/>
      <c r="K29" s="303"/>
      <c r="L29" s="6"/>
      <c r="M29" s="5"/>
      <c r="N29" s="303"/>
      <c r="O29" s="303"/>
      <c r="P29" s="303"/>
      <c r="Q29" s="303"/>
      <c r="R29" s="303"/>
      <c r="S29" s="304"/>
      <c r="T29" s="304"/>
      <c r="U29" s="304"/>
      <c r="V29" s="304"/>
      <c r="W29" s="304"/>
      <c r="X29" s="305"/>
    </row>
    <row r="30" spans="2:44" ht="17.649999999999999" customHeight="1">
      <c r="B30" s="74" t="s">
        <v>34</v>
      </c>
      <c r="C30" s="365">
        <f>IF(ISERROR($G$23/$G$24),0,$G$23/$G$24)</f>
        <v>0.60237543457627118</v>
      </c>
      <c r="D30" s="365">
        <f t="shared" ref="D30:D36" si="5">$E$18</f>
        <v>0</v>
      </c>
      <c r="E30" s="73">
        <f t="shared" si="4"/>
        <v>1</v>
      </c>
      <c r="F30" s="28"/>
      <c r="G30" s="28"/>
      <c r="H30" s="303"/>
      <c r="I30" s="303"/>
      <c r="J30" s="303"/>
      <c r="K30" s="303"/>
      <c r="L30" s="6"/>
      <c r="M30" s="5"/>
      <c r="N30" s="303"/>
      <c r="O30" s="303"/>
      <c r="P30" s="303"/>
      <c r="Q30" s="303"/>
      <c r="R30" s="303"/>
      <c r="S30" s="304"/>
      <c r="T30" s="304"/>
      <c r="U30" s="304"/>
      <c r="V30" s="304"/>
      <c r="W30" s="304"/>
      <c r="X30" s="305"/>
    </row>
    <row r="31" spans="2:44" ht="17.649999999999999" customHeight="1">
      <c r="B31" s="74" t="s">
        <v>35</v>
      </c>
      <c r="C31" s="366"/>
      <c r="D31" s="366"/>
      <c r="E31" s="73">
        <f t="shared" si="4"/>
        <v>1</v>
      </c>
      <c r="F31" s="28"/>
      <c r="G31" s="28"/>
      <c r="H31" s="303"/>
      <c r="I31" s="303"/>
      <c r="J31" s="303"/>
      <c r="K31" s="303"/>
      <c r="L31" s="6"/>
      <c r="M31" s="5"/>
      <c r="N31" s="303"/>
      <c r="O31" s="303"/>
      <c r="P31" s="303"/>
      <c r="Q31" s="303"/>
      <c r="R31" s="303"/>
      <c r="S31" s="304"/>
      <c r="T31" s="304"/>
      <c r="U31" s="304"/>
      <c r="V31" s="304"/>
      <c r="W31" s="304"/>
      <c r="X31" s="305"/>
    </row>
    <row r="32" spans="2:44" ht="17.649999999999999" customHeight="1">
      <c r="B32" s="74" t="s">
        <v>36</v>
      </c>
      <c r="C32" s="367"/>
      <c r="D32" s="367"/>
      <c r="E32" s="73">
        <f t="shared" si="4"/>
        <v>1</v>
      </c>
      <c r="F32" s="28"/>
      <c r="G32" s="28"/>
      <c r="H32" s="303"/>
      <c r="I32" s="303"/>
      <c r="J32" s="303"/>
      <c r="K32" s="303"/>
      <c r="L32" s="6"/>
      <c r="M32" s="5"/>
      <c r="N32" s="303"/>
      <c r="O32" s="303"/>
      <c r="P32" s="303"/>
      <c r="Q32" s="303"/>
      <c r="R32" s="303"/>
      <c r="S32" s="304"/>
      <c r="T32" s="304"/>
      <c r="U32" s="304"/>
      <c r="V32" s="304"/>
      <c r="W32" s="304"/>
      <c r="X32" s="305"/>
    </row>
    <row r="33" spans="2:27" ht="17.649999999999999" customHeight="1">
      <c r="B33" s="74" t="s">
        <v>37</v>
      </c>
      <c r="C33" s="365">
        <f>IF(ISERROR($N$23/$N$24),0,$N$23/$N$24)</f>
        <v>0.72321016542372873</v>
      </c>
      <c r="D33" s="365">
        <f t="shared" si="5"/>
        <v>0</v>
      </c>
      <c r="E33" s="73">
        <f t="shared" si="4"/>
        <v>1</v>
      </c>
      <c r="F33" s="28"/>
      <c r="G33" s="28"/>
      <c r="H33" s="303"/>
      <c r="I33" s="303"/>
      <c r="J33" s="303"/>
      <c r="K33" s="303"/>
      <c r="L33" s="6"/>
      <c r="M33" s="5"/>
      <c r="N33" s="303"/>
      <c r="O33" s="303"/>
      <c r="P33" s="303"/>
      <c r="Q33" s="303"/>
      <c r="R33" s="303"/>
      <c r="S33" s="304"/>
      <c r="T33" s="304"/>
      <c r="U33" s="304"/>
      <c r="V33" s="304"/>
      <c r="W33" s="304"/>
      <c r="X33" s="305"/>
    </row>
    <row r="34" spans="2:27" ht="17.649999999999999" customHeight="1">
      <c r="B34" s="74" t="s">
        <v>38</v>
      </c>
      <c r="C34" s="366"/>
      <c r="D34" s="366"/>
      <c r="E34" s="73">
        <f t="shared" si="4"/>
        <v>1</v>
      </c>
      <c r="F34" s="28"/>
      <c r="G34" s="28"/>
      <c r="H34" s="303"/>
      <c r="I34" s="303"/>
      <c r="J34" s="303"/>
      <c r="K34" s="303"/>
      <c r="L34" s="6"/>
      <c r="M34" s="5"/>
      <c r="N34" s="303"/>
      <c r="O34" s="303"/>
      <c r="P34" s="303"/>
      <c r="Q34" s="303"/>
      <c r="R34" s="303"/>
      <c r="S34" s="304"/>
      <c r="T34" s="304"/>
      <c r="U34" s="304"/>
      <c r="V34" s="304"/>
      <c r="W34" s="304"/>
      <c r="X34" s="305"/>
    </row>
    <row r="35" spans="2:27" ht="17.649999999999999" customHeight="1">
      <c r="B35" s="74" t="s">
        <v>39</v>
      </c>
      <c r="C35" s="367"/>
      <c r="D35" s="367"/>
      <c r="E35" s="73">
        <f t="shared" si="4"/>
        <v>1</v>
      </c>
      <c r="F35" s="28"/>
      <c r="G35" s="28"/>
      <c r="H35" s="303"/>
      <c r="I35" s="303"/>
      <c r="J35" s="303"/>
      <c r="K35" s="303"/>
      <c r="L35" s="6"/>
      <c r="M35" s="5"/>
      <c r="N35" s="303"/>
      <c r="O35" s="303"/>
      <c r="P35" s="303"/>
      <c r="Q35" s="303"/>
      <c r="R35" s="303"/>
      <c r="S35" s="304"/>
      <c r="T35" s="304"/>
      <c r="U35" s="304"/>
      <c r="V35" s="304"/>
      <c r="W35" s="304"/>
      <c r="X35" s="305"/>
    </row>
    <row r="36" spans="2:27" ht="17.649999999999999" customHeight="1">
      <c r="B36" s="74" t="s">
        <v>40</v>
      </c>
      <c r="C36" s="365">
        <f>IF(ISERROR($T$23/$T$24),0,$T$23/$T$24)</f>
        <v>0</v>
      </c>
      <c r="D36" s="365">
        <f t="shared" si="5"/>
        <v>0</v>
      </c>
      <c r="E36" s="73">
        <f t="shared" si="4"/>
        <v>1</v>
      </c>
      <c r="F36" s="28"/>
      <c r="G36" s="28"/>
      <c r="H36" s="303"/>
      <c r="I36" s="303"/>
      <c r="J36" s="303"/>
      <c r="K36" s="303"/>
      <c r="L36" s="6"/>
      <c r="M36" s="5"/>
      <c r="N36" s="303"/>
      <c r="O36" s="303"/>
      <c r="P36" s="303"/>
      <c r="Q36" s="303"/>
      <c r="R36" s="303"/>
      <c r="S36" s="304"/>
      <c r="T36" s="304"/>
      <c r="U36" s="304"/>
      <c r="V36" s="304"/>
      <c r="W36" s="304"/>
      <c r="X36" s="305"/>
    </row>
    <row r="37" spans="2:27" ht="17.649999999999999" customHeight="1">
      <c r="B37" s="74" t="s">
        <v>41</v>
      </c>
      <c r="C37" s="366"/>
      <c r="D37" s="366"/>
      <c r="E37" s="73">
        <f t="shared" si="4"/>
        <v>1</v>
      </c>
      <c r="F37" s="28"/>
      <c r="G37" s="28"/>
      <c r="H37" s="303"/>
      <c r="I37" s="303"/>
      <c r="J37" s="303"/>
      <c r="K37" s="303"/>
      <c r="L37" s="6"/>
      <c r="M37" s="5"/>
      <c r="N37" s="303"/>
      <c r="O37" s="303"/>
      <c r="P37" s="303"/>
      <c r="Q37" s="303"/>
      <c r="R37" s="303"/>
      <c r="S37" s="304"/>
      <c r="T37" s="304"/>
      <c r="U37" s="304"/>
      <c r="V37" s="304"/>
      <c r="W37" s="304"/>
      <c r="X37" s="305"/>
    </row>
    <row r="38" spans="2:27" ht="17.649999999999999" customHeight="1">
      <c r="B38" s="74" t="s">
        <v>42</v>
      </c>
      <c r="C38" s="367"/>
      <c r="D38" s="367"/>
      <c r="E38" s="73">
        <v>0</v>
      </c>
      <c r="F38" s="29"/>
      <c r="G38" s="29"/>
      <c r="H38" s="308"/>
      <c r="I38" s="308"/>
      <c r="J38" s="308"/>
      <c r="K38" s="308"/>
      <c r="L38" s="7"/>
      <c r="M38" s="8"/>
      <c r="N38" s="308"/>
      <c r="O38" s="308"/>
      <c r="P38" s="308"/>
      <c r="Q38" s="308"/>
      <c r="R38" s="308"/>
      <c r="S38" s="306"/>
      <c r="T38" s="306"/>
      <c r="U38" s="306"/>
      <c r="V38" s="306"/>
      <c r="W38" s="306"/>
      <c r="X38" s="307"/>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311" t="s">
        <v>50</v>
      </c>
      <c r="C40" s="312"/>
      <c r="D40" s="312"/>
      <c r="E40" s="312"/>
      <c r="F40" s="312"/>
      <c r="G40" s="312"/>
      <c r="H40" s="312"/>
      <c r="I40" s="312"/>
      <c r="J40" s="312"/>
      <c r="K40" s="312"/>
      <c r="L40" s="312"/>
      <c r="M40" s="312"/>
      <c r="N40" s="312"/>
      <c r="O40" s="312"/>
      <c r="P40" s="312"/>
      <c r="Q40" s="312"/>
      <c r="R40" s="312"/>
      <c r="S40" s="312"/>
      <c r="T40" s="312"/>
      <c r="U40" s="312"/>
      <c r="V40" s="312"/>
      <c r="W40" s="312"/>
      <c r="X40" s="313"/>
    </row>
    <row r="41" spans="2:27" ht="33" customHeight="1">
      <c r="B41" s="309"/>
      <c r="C41" s="309"/>
      <c r="D41" s="309"/>
      <c r="E41" s="309"/>
      <c r="F41" s="309"/>
      <c r="G41" s="309"/>
      <c r="H41" s="309"/>
      <c r="I41" s="309"/>
      <c r="J41" s="309"/>
      <c r="K41" s="309"/>
      <c r="L41" s="309"/>
      <c r="M41" s="309"/>
      <c r="N41" s="309"/>
      <c r="O41" s="309"/>
      <c r="P41" s="309"/>
      <c r="Q41" s="309"/>
      <c r="R41" s="309"/>
      <c r="S41" s="309"/>
      <c r="T41" s="309"/>
      <c r="U41" s="309"/>
      <c r="V41" s="309"/>
      <c r="W41" s="309"/>
      <c r="X41" s="309"/>
      <c r="Y41" s="54"/>
      <c r="Z41" s="55"/>
      <c r="AA41" s="55"/>
    </row>
    <row r="42" spans="2:27" ht="10.5" customHeight="1">
      <c r="B42" s="310"/>
      <c r="C42" s="299"/>
      <c r="D42" s="299"/>
      <c r="E42" s="299"/>
      <c r="F42" s="299"/>
      <c r="G42" s="299"/>
      <c r="H42" s="299"/>
      <c r="I42" s="299"/>
      <c r="J42" s="299"/>
      <c r="K42" s="299"/>
      <c r="L42" s="299"/>
      <c r="M42" s="299"/>
      <c r="N42" s="299"/>
      <c r="O42" s="299"/>
      <c r="P42" s="299"/>
      <c r="Q42" s="299"/>
      <c r="R42" s="299"/>
      <c r="S42" s="299"/>
      <c r="T42" s="299"/>
      <c r="U42" s="299"/>
      <c r="V42" s="299"/>
      <c r="W42" s="299"/>
      <c r="X42" s="302"/>
      <c r="Y42" s="56"/>
      <c r="Z42" s="57"/>
      <c r="AA42" s="58"/>
    </row>
    <row r="43" spans="2:27" ht="18" customHeight="1">
      <c r="B43" s="323" t="s">
        <v>43</v>
      </c>
      <c r="C43" s="324"/>
      <c r="D43" s="324"/>
      <c r="E43" s="324"/>
      <c r="F43" s="324"/>
      <c r="G43" s="324"/>
      <c r="H43" s="324"/>
      <c r="I43" s="324"/>
      <c r="J43" s="324"/>
      <c r="K43" s="324"/>
      <c r="L43" s="324"/>
      <c r="M43" s="324"/>
      <c r="N43" s="324"/>
      <c r="O43" s="324"/>
      <c r="P43" s="324"/>
      <c r="Q43" s="324"/>
      <c r="R43" s="324"/>
      <c r="S43" s="324"/>
      <c r="T43" s="324"/>
      <c r="U43" s="324"/>
      <c r="V43" s="324"/>
      <c r="W43" s="324"/>
      <c r="X43" s="325"/>
      <c r="Y43" s="56"/>
      <c r="Z43" s="57"/>
      <c r="AA43" s="58"/>
    </row>
    <row r="44" spans="2:27" ht="32.25" customHeight="1">
      <c r="B44" s="326"/>
      <c r="C44" s="327"/>
      <c r="D44" s="327"/>
      <c r="E44" s="327"/>
      <c r="F44" s="327"/>
      <c r="G44" s="327"/>
      <c r="H44" s="327"/>
      <c r="I44" s="327"/>
      <c r="J44" s="327"/>
      <c r="K44" s="327"/>
      <c r="L44" s="327"/>
      <c r="M44" s="327"/>
      <c r="N44" s="327"/>
      <c r="O44" s="327"/>
      <c r="P44" s="327"/>
      <c r="Q44" s="327"/>
      <c r="R44" s="327"/>
      <c r="S44" s="327"/>
      <c r="T44" s="327"/>
      <c r="U44" s="327"/>
      <c r="V44" s="327"/>
      <c r="W44" s="327"/>
      <c r="X44" s="328"/>
      <c r="Y44" s="56"/>
      <c r="Z44" s="57"/>
      <c r="AA44" s="58"/>
    </row>
    <row r="45" spans="2:27" ht="8.4499999999999993" customHeight="1">
      <c r="B45" s="30"/>
      <c r="C45" s="27"/>
      <c r="D45" s="27"/>
      <c r="E45" s="27"/>
      <c r="F45" s="27"/>
      <c r="G45" s="299"/>
      <c r="H45" s="299"/>
      <c r="I45" s="299"/>
      <c r="J45" s="299"/>
      <c r="K45" s="299"/>
      <c r="L45" s="299"/>
      <c r="M45" s="27"/>
      <c r="N45" s="27"/>
      <c r="O45" s="27"/>
      <c r="P45" s="27"/>
      <c r="Q45" s="27"/>
      <c r="R45" s="27"/>
      <c r="S45" s="27"/>
      <c r="T45" s="27"/>
      <c r="U45" s="27"/>
      <c r="V45" s="27"/>
      <c r="W45" s="27"/>
      <c r="X45" s="31"/>
      <c r="Y45" s="56"/>
      <c r="Z45" s="57"/>
      <c r="AA45" s="58"/>
    </row>
    <row r="46" spans="2:27" ht="12.75">
      <c r="B46" s="314" t="s">
        <v>44</v>
      </c>
      <c r="C46" s="315"/>
      <c r="D46" s="315"/>
      <c r="E46" s="315"/>
      <c r="F46" s="315"/>
      <c r="G46" s="315"/>
      <c r="H46" s="315"/>
      <c r="I46" s="28"/>
      <c r="J46" s="13" t="s">
        <v>45</v>
      </c>
      <c r="K46" s="28"/>
      <c r="L46" s="316"/>
      <c r="M46" s="317"/>
      <c r="N46" s="28"/>
      <c r="O46" s="5" t="s">
        <v>46</v>
      </c>
      <c r="P46" s="28"/>
      <c r="Q46" s="259"/>
      <c r="R46" s="260"/>
      <c r="S46" s="28"/>
      <c r="T46" s="28"/>
      <c r="U46" s="28"/>
      <c r="V46" s="28"/>
      <c r="W46" s="28"/>
      <c r="X46" s="33"/>
      <c r="Y46" s="56"/>
      <c r="Z46" s="57"/>
      <c r="AA46" s="58"/>
    </row>
    <row r="47" spans="2:27" ht="8.4499999999999993" customHeight="1">
      <c r="B47" s="34"/>
      <c r="C47" s="28"/>
      <c r="D47" s="28"/>
      <c r="E47" s="28"/>
      <c r="F47" s="28"/>
      <c r="G47" s="28"/>
      <c r="H47" s="28"/>
      <c r="I47" s="318"/>
      <c r="J47" s="318"/>
      <c r="K47" s="318"/>
      <c r="L47" s="318"/>
      <c r="M47" s="318"/>
      <c r="N47" s="318"/>
      <c r="O47" s="318"/>
      <c r="P47" s="318"/>
      <c r="Q47" s="318"/>
      <c r="R47" s="318"/>
      <c r="S47" s="318"/>
      <c r="T47" s="318"/>
      <c r="U47" s="318"/>
      <c r="V47" s="318"/>
      <c r="W47" s="318"/>
      <c r="X47" s="319"/>
      <c r="Y47" s="56"/>
      <c r="Z47" s="57"/>
      <c r="AA47" s="58"/>
    </row>
    <row r="48" spans="2:27" ht="35.25" customHeight="1">
      <c r="B48" s="320" t="s">
        <v>57</v>
      </c>
      <c r="C48" s="321"/>
      <c r="D48" s="321"/>
      <c r="E48" s="321"/>
      <c r="F48" s="321"/>
      <c r="G48" s="321"/>
      <c r="H48" s="321"/>
      <c r="I48" s="321"/>
      <c r="J48" s="321"/>
      <c r="K48" s="321"/>
      <c r="L48" s="321"/>
      <c r="M48" s="321"/>
      <c r="N48" s="321"/>
      <c r="O48" s="321"/>
      <c r="P48" s="321"/>
      <c r="Q48" s="321"/>
      <c r="R48" s="321"/>
      <c r="S48" s="321"/>
      <c r="T48" s="321"/>
      <c r="U48" s="321"/>
      <c r="V48" s="321"/>
      <c r="W48" s="321"/>
      <c r="X48" s="322"/>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303"/>
      <c r="H50" s="303"/>
      <c r="I50" s="303"/>
      <c r="J50" s="303"/>
      <c r="K50" s="303"/>
      <c r="L50" s="303"/>
      <c r="M50" s="303"/>
      <c r="N50" s="303"/>
      <c r="O50" s="303"/>
      <c r="P50" s="303"/>
      <c r="Q50" s="303"/>
      <c r="R50" s="303"/>
      <c r="S50" s="303"/>
      <c r="T50" s="303"/>
      <c r="U50" s="303"/>
      <c r="V50" s="303"/>
      <c r="W50" s="303"/>
      <c r="X50" s="303"/>
      <c r="Y50" s="56"/>
      <c r="Z50" s="57"/>
      <c r="AA50" s="58"/>
    </row>
  </sheetData>
  <sheetProtection selectLockedCells="1" selectUnlockedCells="1"/>
  <mergeCells count="221">
    <mergeCell ref="AR7:AR10"/>
    <mergeCell ref="AR11:AR14"/>
    <mergeCell ref="AR15:AR18"/>
    <mergeCell ref="AR19:AR22"/>
    <mergeCell ref="B46:H46"/>
    <mergeCell ref="L46:M46"/>
    <mergeCell ref="Q46:R46"/>
    <mergeCell ref="I47:X47"/>
    <mergeCell ref="B48:X48"/>
    <mergeCell ref="H36:I36"/>
    <mergeCell ref="J36:K36"/>
    <mergeCell ref="N36:O36"/>
    <mergeCell ref="P36:R36"/>
    <mergeCell ref="H37:I37"/>
    <mergeCell ref="J37:K37"/>
    <mergeCell ref="N37:O37"/>
    <mergeCell ref="P37:R37"/>
    <mergeCell ref="H34:I34"/>
    <mergeCell ref="J34:K34"/>
    <mergeCell ref="N34:O34"/>
    <mergeCell ref="P34:R34"/>
    <mergeCell ref="H35:I35"/>
    <mergeCell ref="J35:K35"/>
    <mergeCell ref="N35:O35"/>
    <mergeCell ref="H32:I32"/>
    <mergeCell ref="J32:K32"/>
    <mergeCell ref="N32:O32"/>
    <mergeCell ref="P32:R32"/>
    <mergeCell ref="H33:I33"/>
    <mergeCell ref="J33:K33"/>
    <mergeCell ref="N33:O33"/>
    <mergeCell ref="P33:R33"/>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C36:C38"/>
    <mergeCell ref="D36:D38"/>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P35:R35"/>
    <mergeCell ref="D23:F23"/>
    <mergeCell ref="G23:M23"/>
    <mergeCell ref="N23:S23"/>
    <mergeCell ref="T23:X23"/>
    <mergeCell ref="D24:F24"/>
    <mergeCell ref="G24:M24"/>
    <mergeCell ref="N24:S24"/>
    <mergeCell ref="T24:X24"/>
    <mergeCell ref="B25:X25"/>
    <mergeCell ref="AI22:AK22"/>
    <mergeCell ref="AL22:AO22"/>
    <mergeCell ref="AP22:AQ22"/>
    <mergeCell ref="B21:X21"/>
    <mergeCell ref="AD21:AH21"/>
    <mergeCell ref="AI21:AK21"/>
    <mergeCell ref="AL21:AO21"/>
    <mergeCell ref="AP21:AQ21"/>
    <mergeCell ref="B22:C22"/>
    <mergeCell ref="G22:I22"/>
    <mergeCell ref="K22:M22"/>
    <mergeCell ref="O22:P22"/>
    <mergeCell ref="Q22:S22"/>
    <mergeCell ref="AL16:AO16"/>
    <mergeCell ref="AP19:AQ19"/>
    <mergeCell ref="B20:L20"/>
    <mergeCell ref="M20:X20"/>
    <mergeCell ref="AD20:AH20"/>
    <mergeCell ref="AI20:AK20"/>
    <mergeCell ref="AL20:AO20"/>
    <mergeCell ref="AP20:AQ20"/>
    <mergeCell ref="AD18:AH18"/>
    <mergeCell ref="AI18:AK18"/>
    <mergeCell ref="AL18:AO18"/>
    <mergeCell ref="AP18:AQ18"/>
    <mergeCell ref="B19:L19"/>
    <mergeCell ref="M19:X19"/>
    <mergeCell ref="AB19:AC22"/>
    <mergeCell ref="AD19:AH19"/>
    <mergeCell ref="AI19:AK19"/>
    <mergeCell ref="AL19:AO19"/>
    <mergeCell ref="C18:D18"/>
    <mergeCell ref="E18:F18"/>
    <mergeCell ref="G18:L18"/>
    <mergeCell ref="M18:Q18"/>
    <mergeCell ref="R18:U18"/>
    <mergeCell ref="V18:X18"/>
    <mergeCell ref="AI14:AK14"/>
    <mergeCell ref="AL14:AO14"/>
    <mergeCell ref="AP14:AQ14"/>
    <mergeCell ref="B15:X15"/>
    <mergeCell ref="AB15:AC18"/>
    <mergeCell ref="AD15:AH15"/>
    <mergeCell ref="AI15:AK15"/>
    <mergeCell ref="AL15:AO15"/>
    <mergeCell ref="AP15:AQ15"/>
    <mergeCell ref="B16:B17"/>
    <mergeCell ref="C16:D17"/>
    <mergeCell ref="AP16:AQ16"/>
    <mergeCell ref="M17:Q17"/>
    <mergeCell ref="R17:U17"/>
    <mergeCell ref="V17:X17"/>
    <mergeCell ref="AD17:AH17"/>
    <mergeCell ref="AI17:AK17"/>
    <mergeCell ref="AL17:AO17"/>
    <mergeCell ref="AP17:AQ17"/>
    <mergeCell ref="E16:F17"/>
    <mergeCell ref="G16:L17"/>
    <mergeCell ref="M16:X16"/>
    <mergeCell ref="AD16:AH16"/>
    <mergeCell ref="AI16:AK16"/>
    <mergeCell ref="AI11:AK11"/>
    <mergeCell ref="AL11:AO11"/>
    <mergeCell ref="AP11:AQ11"/>
    <mergeCell ref="B12:F13"/>
    <mergeCell ref="G12:J13"/>
    <mergeCell ref="K12:N13"/>
    <mergeCell ref="O12:X12"/>
    <mergeCell ref="AD12:AH12"/>
    <mergeCell ref="AI12:AK12"/>
    <mergeCell ref="AL12:AO12"/>
    <mergeCell ref="AP12:AQ12"/>
    <mergeCell ref="O13:R13"/>
    <mergeCell ref="S13:U13"/>
    <mergeCell ref="V13:X13"/>
    <mergeCell ref="AD13:AH13"/>
    <mergeCell ref="AI13:AK13"/>
    <mergeCell ref="AL13:AO13"/>
    <mergeCell ref="AP13:AQ13"/>
    <mergeCell ref="AP7:AQ7"/>
    <mergeCell ref="AD8:AH8"/>
    <mergeCell ref="AI8:AK8"/>
    <mergeCell ref="AL8:AO8"/>
    <mergeCell ref="AP8:AQ8"/>
    <mergeCell ref="B9:X9"/>
    <mergeCell ref="AD9:AH9"/>
    <mergeCell ref="AI9:AK9"/>
    <mergeCell ref="AL9:AO9"/>
    <mergeCell ref="AP9:AQ9"/>
    <mergeCell ref="B7:F8"/>
    <mergeCell ref="G7:X8"/>
    <mergeCell ref="AB7:AC10"/>
    <mergeCell ref="AD7:AH7"/>
    <mergeCell ref="AI7:AK7"/>
    <mergeCell ref="AL7:AO7"/>
    <mergeCell ref="B10:X10"/>
    <mergeCell ref="AD10:AH10"/>
    <mergeCell ref="AI10:AK10"/>
    <mergeCell ref="AL10:AO10"/>
    <mergeCell ref="AP10:AQ10"/>
    <mergeCell ref="AI5:AK6"/>
    <mergeCell ref="AL5:AO6"/>
    <mergeCell ref="AP5:AQ6"/>
    <mergeCell ref="B6:X6"/>
    <mergeCell ref="B1:T1"/>
    <mergeCell ref="U1:X4"/>
    <mergeCell ref="B2:T4"/>
    <mergeCell ref="C5:D5"/>
    <mergeCell ref="E5:G5"/>
    <mergeCell ref="H5:J5"/>
    <mergeCell ref="K5:N5"/>
    <mergeCell ref="O5:R5"/>
    <mergeCell ref="S5:V5"/>
    <mergeCell ref="AB3:AR4"/>
    <mergeCell ref="AR5:AR6"/>
    <mergeCell ref="AB1:AR1"/>
    <mergeCell ref="C27:C29"/>
    <mergeCell ref="D27:D29"/>
    <mergeCell ref="C30:C32"/>
    <mergeCell ref="D30:D32"/>
    <mergeCell ref="C33:C35"/>
    <mergeCell ref="D33:D35"/>
    <mergeCell ref="W5:X5"/>
    <mergeCell ref="AB5:AC6"/>
    <mergeCell ref="AD5:AH6"/>
    <mergeCell ref="B11:X11"/>
    <mergeCell ref="AB11:AC14"/>
    <mergeCell ref="AD11:AH11"/>
    <mergeCell ref="B14:F14"/>
    <mergeCell ref="G14:J14"/>
    <mergeCell ref="K14:N14"/>
    <mergeCell ref="O14:R14"/>
    <mergeCell ref="S14:U14"/>
    <mergeCell ref="V14:X14"/>
    <mergeCell ref="AD14:AH14"/>
    <mergeCell ref="T22:U22"/>
    <mergeCell ref="V22:W22"/>
    <mergeCell ref="AD22:AH22"/>
    <mergeCell ref="B24:C24"/>
    <mergeCell ref="B23:C23"/>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Hoja1!$A$3:$A$24</xm:f>
          </x14:formula1>
          <xm:sqref>G7:X8</xm:sqref>
        </x14:dataValidation>
        <x14:dataValidation type="list" allowBlank="1" showInputMessage="1" showErrorMessage="1">
          <x14:formula1>
            <xm:f>Hoja1!$F$3:$F$8</xm:f>
          </x14:formula1>
          <xm:sqref>C18:D18</xm:sqref>
        </x14:dataValidation>
        <x14:dataValidation type="list" allowBlank="1" showInputMessage="1" showErrorMessage="1">
          <x14:formula1>
            <xm:f>Hoja1!$D$3:$D$13</xm:f>
          </x14:formula1>
          <xm:sqref>G14:J14</xm:sqref>
        </x14:dataValidation>
      </x14:dataValidations>
    </ext>
  </extLst>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pageSetUpPr fitToPage="1"/>
  </sheetPr>
  <dimension ref="B1:AR50"/>
  <sheetViews>
    <sheetView zoomScale="80" zoomScaleNormal="80" zoomScaleSheetLayoutView="80" workbookViewId="0">
      <selection activeCell="H5" sqref="H5:J5"/>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34" width="4.625" style="46"/>
    <col min="35" max="37" width="5.25" style="46" customWidth="1"/>
    <col min="38" max="43" width="4.625" style="46"/>
    <col min="44" max="44" width="8.25" style="23" customWidth="1"/>
    <col min="45" max="16384" width="4.625" style="23"/>
  </cols>
  <sheetData>
    <row r="1" spans="2:44" ht="20.25" customHeight="1">
      <c r="B1" s="344" t="s">
        <v>72</v>
      </c>
      <c r="C1" s="345"/>
      <c r="D1" s="345"/>
      <c r="E1" s="345"/>
      <c r="F1" s="345"/>
      <c r="G1" s="345"/>
      <c r="H1" s="345"/>
      <c r="I1" s="345"/>
      <c r="J1" s="345"/>
      <c r="K1" s="345"/>
      <c r="L1" s="345"/>
      <c r="M1" s="345"/>
      <c r="N1" s="345"/>
      <c r="O1" s="345"/>
      <c r="P1" s="345"/>
      <c r="Q1" s="345"/>
      <c r="R1" s="345"/>
      <c r="S1" s="345"/>
      <c r="T1" s="346"/>
      <c r="U1" s="356"/>
      <c r="V1" s="357"/>
      <c r="W1" s="357"/>
      <c r="X1" s="358"/>
      <c r="AB1" s="383" t="s">
        <v>374</v>
      </c>
      <c r="AC1" s="383"/>
      <c r="AD1" s="383"/>
      <c r="AE1" s="383"/>
      <c r="AF1" s="383"/>
      <c r="AG1" s="383"/>
      <c r="AH1" s="383"/>
      <c r="AI1" s="383"/>
      <c r="AJ1" s="383"/>
      <c r="AK1" s="383"/>
      <c r="AL1" s="383"/>
      <c r="AM1" s="383"/>
      <c r="AN1" s="383"/>
      <c r="AO1" s="383"/>
      <c r="AP1" s="383"/>
      <c r="AQ1" s="383"/>
      <c r="AR1" s="383"/>
    </row>
    <row r="2" spans="2:44" ht="13.5" customHeight="1">
      <c r="B2" s="347" t="s">
        <v>75</v>
      </c>
      <c r="C2" s="348"/>
      <c r="D2" s="348"/>
      <c r="E2" s="348"/>
      <c r="F2" s="348"/>
      <c r="G2" s="348"/>
      <c r="H2" s="348"/>
      <c r="I2" s="348"/>
      <c r="J2" s="348"/>
      <c r="K2" s="348"/>
      <c r="L2" s="348"/>
      <c r="M2" s="348"/>
      <c r="N2" s="348"/>
      <c r="O2" s="348"/>
      <c r="P2" s="348"/>
      <c r="Q2" s="348"/>
      <c r="R2" s="348"/>
      <c r="S2" s="348"/>
      <c r="T2" s="349"/>
      <c r="U2" s="359"/>
      <c r="V2" s="360"/>
      <c r="W2" s="360"/>
      <c r="X2" s="361"/>
    </row>
    <row r="3" spans="2:44" ht="13.5" customHeight="1">
      <c r="B3" s="350"/>
      <c r="C3" s="351"/>
      <c r="D3" s="351"/>
      <c r="E3" s="351"/>
      <c r="F3" s="351"/>
      <c r="G3" s="351"/>
      <c r="H3" s="351"/>
      <c r="I3" s="351"/>
      <c r="J3" s="351"/>
      <c r="K3" s="351"/>
      <c r="L3" s="351"/>
      <c r="M3" s="351"/>
      <c r="N3" s="351"/>
      <c r="O3" s="351"/>
      <c r="P3" s="351"/>
      <c r="Q3" s="351"/>
      <c r="R3" s="351"/>
      <c r="S3" s="351"/>
      <c r="T3" s="352"/>
      <c r="U3" s="359"/>
      <c r="V3" s="360"/>
      <c r="W3" s="360"/>
      <c r="X3" s="361"/>
      <c r="AB3" s="678" t="s">
        <v>194</v>
      </c>
      <c r="AC3" s="679"/>
      <c r="AD3" s="679"/>
      <c r="AE3" s="679"/>
      <c r="AF3" s="679"/>
      <c r="AG3" s="679"/>
      <c r="AH3" s="679"/>
      <c r="AI3" s="679"/>
      <c r="AJ3" s="679"/>
      <c r="AK3" s="679"/>
      <c r="AL3" s="679"/>
      <c r="AM3" s="679"/>
      <c r="AN3" s="679"/>
      <c r="AO3" s="679"/>
      <c r="AP3" s="679"/>
      <c r="AQ3" s="679"/>
      <c r="AR3" s="680"/>
    </row>
    <row r="4" spans="2:44" ht="13.5" customHeight="1">
      <c r="B4" s="353"/>
      <c r="C4" s="354"/>
      <c r="D4" s="354"/>
      <c r="E4" s="354"/>
      <c r="F4" s="354"/>
      <c r="G4" s="354"/>
      <c r="H4" s="354"/>
      <c r="I4" s="354"/>
      <c r="J4" s="354"/>
      <c r="K4" s="354"/>
      <c r="L4" s="354"/>
      <c r="M4" s="354"/>
      <c r="N4" s="354"/>
      <c r="O4" s="354"/>
      <c r="P4" s="354"/>
      <c r="Q4" s="354"/>
      <c r="R4" s="354"/>
      <c r="S4" s="354"/>
      <c r="T4" s="355"/>
      <c r="U4" s="362"/>
      <c r="V4" s="363"/>
      <c r="W4" s="363"/>
      <c r="X4" s="364"/>
      <c r="AB4" s="681"/>
      <c r="AC4" s="682"/>
      <c r="AD4" s="682"/>
      <c r="AE4" s="682"/>
      <c r="AF4" s="682"/>
      <c r="AG4" s="682"/>
      <c r="AH4" s="682"/>
      <c r="AI4" s="682"/>
      <c r="AJ4" s="682"/>
      <c r="AK4" s="682"/>
      <c r="AL4" s="682"/>
      <c r="AM4" s="682"/>
      <c r="AN4" s="682"/>
      <c r="AO4" s="682"/>
      <c r="AP4" s="682"/>
      <c r="AQ4" s="682"/>
      <c r="AR4" s="683"/>
    </row>
    <row r="5" spans="2:44" s="41" customFormat="1" ht="14.25" customHeight="1">
      <c r="B5" s="60" t="s">
        <v>0</v>
      </c>
      <c r="C5" s="336" t="s">
        <v>126</v>
      </c>
      <c r="D5" s="336"/>
      <c r="E5" s="337" t="s">
        <v>1</v>
      </c>
      <c r="F5" s="337"/>
      <c r="G5" s="337"/>
      <c r="H5" s="338" t="s">
        <v>441</v>
      </c>
      <c r="I5" s="338"/>
      <c r="J5" s="338"/>
      <c r="K5" s="337" t="s">
        <v>2</v>
      </c>
      <c r="L5" s="337"/>
      <c r="M5" s="337"/>
      <c r="N5" s="337"/>
      <c r="O5" s="783">
        <v>44764</v>
      </c>
      <c r="P5" s="336"/>
      <c r="Q5" s="336"/>
      <c r="R5" s="336"/>
      <c r="S5" s="339" t="s">
        <v>3</v>
      </c>
      <c r="T5" s="340"/>
      <c r="U5" s="340"/>
      <c r="V5" s="341"/>
      <c r="W5" s="342" t="s">
        <v>120</v>
      </c>
      <c r="X5" s="343"/>
      <c r="Y5" s="47"/>
      <c r="Z5" s="48"/>
      <c r="AA5" s="48"/>
      <c r="AB5" s="717" t="s">
        <v>143</v>
      </c>
      <c r="AC5" s="718"/>
      <c r="AD5" s="717" t="s">
        <v>144</v>
      </c>
      <c r="AE5" s="721"/>
      <c r="AF5" s="721"/>
      <c r="AG5" s="721"/>
      <c r="AH5" s="718"/>
      <c r="AI5" s="717" t="s">
        <v>145</v>
      </c>
      <c r="AJ5" s="721"/>
      <c r="AK5" s="718"/>
      <c r="AL5" s="717" t="s">
        <v>146</v>
      </c>
      <c r="AM5" s="721"/>
      <c r="AN5" s="721"/>
      <c r="AO5" s="718"/>
      <c r="AP5" s="678" t="s">
        <v>149</v>
      </c>
      <c r="AQ5" s="680"/>
      <c r="AR5" s="723" t="s">
        <v>150</v>
      </c>
    </row>
    <row r="6" spans="2:44" ht="9" customHeight="1">
      <c r="B6" s="275"/>
      <c r="C6" s="275"/>
      <c r="D6" s="275"/>
      <c r="E6" s="275"/>
      <c r="F6" s="275"/>
      <c r="G6" s="275"/>
      <c r="H6" s="275"/>
      <c r="I6" s="275"/>
      <c r="J6" s="275"/>
      <c r="K6" s="275"/>
      <c r="L6" s="275"/>
      <c r="M6" s="275"/>
      <c r="N6" s="275"/>
      <c r="O6" s="275"/>
      <c r="P6" s="275"/>
      <c r="Q6" s="275"/>
      <c r="R6" s="275"/>
      <c r="S6" s="275"/>
      <c r="T6" s="275"/>
      <c r="U6" s="275"/>
      <c r="V6" s="275"/>
      <c r="W6" s="275"/>
      <c r="X6" s="275"/>
      <c r="AB6" s="719"/>
      <c r="AC6" s="720"/>
      <c r="AD6" s="719"/>
      <c r="AE6" s="722"/>
      <c r="AF6" s="722"/>
      <c r="AG6" s="722"/>
      <c r="AH6" s="720"/>
      <c r="AI6" s="719"/>
      <c r="AJ6" s="722"/>
      <c r="AK6" s="720"/>
      <c r="AL6" s="719"/>
      <c r="AM6" s="722"/>
      <c r="AN6" s="722"/>
      <c r="AO6" s="720"/>
      <c r="AP6" s="681"/>
      <c r="AQ6" s="683"/>
      <c r="AR6" s="724"/>
    </row>
    <row r="7" spans="2:44" ht="14.25" customHeight="1">
      <c r="B7" s="287" t="s">
        <v>76</v>
      </c>
      <c r="C7" s="288"/>
      <c r="D7" s="288"/>
      <c r="E7" s="288"/>
      <c r="F7" s="289"/>
      <c r="G7" s="293" t="s">
        <v>93</v>
      </c>
      <c r="H7" s="294"/>
      <c r="I7" s="294"/>
      <c r="J7" s="294"/>
      <c r="K7" s="294"/>
      <c r="L7" s="294"/>
      <c r="M7" s="294"/>
      <c r="N7" s="294"/>
      <c r="O7" s="294"/>
      <c r="P7" s="294"/>
      <c r="Q7" s="294"/>
      <c r="R7" s="294"/>
      <c r="S7" s="294"/>
      <c r="T7" s="294"/>
      <c r="U7" s="294"/>
      <c r="V7" s="294"/>
      <c r="W7" s="294"/>
      <c r="X7" s="295"/>
      <c r="AB7" s="431">
        <v>2019</v>
      </c>
      <c r="AC7" s="432"/>
      <c r="AD7" s="413" t="s">
        <v>127</v>
      </c>
      <c r="AE7" s="414"/>
      <c r="AF7" s="414"/>
      <c r="AG7" s="414"/>
      <c r="AH7" s="415"/>
      <c r="AI7" s="693" t="s">
        <v>204</v>
      </c>
      <c r="AJ7" s="694"/>
      <c r="AK7" s="695"/>
      <c r="AL7" s="684" t="s">
        <v>204</v>
      </c>
      <c r="AM7" s="685"/>
      <c r="AN7" s="685"/>
      <c r="AO7" s="686"/>
      <c r="AP7" s="393" t="s">
        <v>204</v>
      </c>
      <c r="AQ7" s="394"/>
      <c r="AR7" s="646" t="s">
        <v>204</v>
      </c>
    </row>
    <row r="8" spans="2:44" ht="14.25" customHeight="1">
      <c r="B8" s="290"/>
      <c r="C8" s="291"/>
      <c r="D8" s="291"/>
      <c r="E8" s="291"/>
      <c r="F8" s="292"/>
      <c r="G8" s="296"/>
      <c r="H8" s="297"/>
      <c r="I8" s="297"/>
      <c r="J8" s="297"/>
      <c r="K8" s="297"/>
      <c r="L8" s="297"/>
      <c r="M8" s="297"/>
      <c r="N8" s="297"/>
      <c r="O8" s="297"/>
      <c r="P8" s="297"/>
      <c r="Q8" s="297"/>
      <c r="R8" s="297"/>
      <c r="S8" s="297"/>
      <c r="T8" s="297"/>
      <c r="U8" s="297"/>
      <c r="V8" s="297"/>
      <c r="W8" s="297"/>
      <c r="X8" s="298"/>
      <c r="AB8" s="433"/>
      <c r="AC8" s="434"/>
      <c r="AD8" s="413" t="s">
        <v>128</v>
      </c>
      <c r="AE8" s="414"/>
      <c r="AF8" s="414"/>
      <c r="AG8" s="414"/>
      <c r="AH8" s="415"/>
      <c r="AI8" s="696"/>
      <c r="AJ8" s="697"/>
      <c r="AK8" s="698"/>
      <c r="AL8" s="687"/>
      <c r="AM8" s="688"/>
      <c r="AN8" s="688"/>
      <c r="AO8" s="689"/>
      <c r="AP8" s="395"/>
      <c r="AQ8" s="396"/>
      <c r="AR8" s="647"/>
    </row>
    <row r="9" spans="2:44" ht="19.149999999999999" customHeight="1">
      <c r="B9" s="281" t="s">
        <v>49</v>
      </c>
      <c r="C9" s="282"/>
      <c r="D9" s="282"/>
      <c r="E9" s="282"/>
      <c r="F9" s="282"/>
      <c r="G9" s="282"/>
      <c r="H9" s="282"/>
      <c r="I9" s="282"/>
      <c r="J9" s="282"/>
      <c r="K9" s="282"/>
      <c r="L9" s="282"/>
      <c r="M9" s="282"/>
      <c r="N9" s="282"/>
      <c r="O9" s="282"/>
      <c r="P9" s="282"/>
      <c r="Q9" s="282"/>
      <c r="R9" s="282"/>
      <c r="S9" s="282"/>
      <c r="T9" s="282"/>
      <c r="U9" s="282"/>
      <c r="V9" s="282"/>
      <c r="W9" s="282"/>
      <c r="X9" s="283"/>
      <c r="AB9" s="433"/>
      <c r="AC9" s="434"/>
      <c r="AD9" s="413" t="s">
        <v>129</v>
      </c>
      <c r="AE9" s="414"/>
      <c r="AF9" s="414"/>
      <c r="AG9" s="414"/>
      <c r="AH9" s="415"/>
      <c r="AI9" s="696"/>
      <c r="AJ9" s="697"/>
      <c r="AK9" s="698"/>
      <c r="AL9" s="687"/>
      <c r="AM9" s="688"/>
      <c r="AN9" s="688"/>
      <c r="AO9" s="689"/>
      <c r="AP9" s="395"/>
      <c r="AQ9" s="396"/>
      <c r="AR9" s="647"/>
    </row>
    <row r="10" spans="2:44" ht="15" customHeight="1">
      <c r="B10" s="268" t="s">
        <v>4</v>
      </c>
      <c r="C10" s="269"/>
      <c r="D10" s="269"/>
      <c r="E10" s="269"/>
      <c r="F10" s="269"/>
      <c r="G10" s="269"/>
      <c r="H10" s="269"/>
      <c r="I10" s="269"/>
      <c r="J10" s="269"/>
      <c r="K10" s="269"/>
      <c r="L10" s="269"/>
      <c r="M10" s="269"/>
      <c r="N10" s="269"/>
      <c r="O10" s="269"/>
      <c r="P10" s="269"/>
      <c r="Q10" s="269"/>
      <c r="R10" s="269"/>
      <c r="S10" s="269"/>
      <c r="T10" s="269"/>
      <c r="U10" s="269"/>
      <c r="V10" s="269"/>
      <c r="W10" s="269"/>
      <c r="X10" s="269"/>
      <c r="AB10" s="435"/>
      <c r="AC10" s="436"/>
      <c r="AD10" s="413" t="s">
        <v>130</v>
      </c>
      <c r="AE10" s="414"/>
      <c r="AF10" s="414"/>
      <c r="AG10" s="414"/>
      <c r="AH10" s="415"/>
      <c r="AI10" s="699"/>
      <c r="AJ10" s="700"/>
      <c r="AK10" s="701"/>
      <c r="AL10" s="690"/>
      <c r="AM10" s="691"/>
      <c r="AN10" s="691"/>
      <c r="AO10" s="692"/>
      <c r="AP10" s="397"/>
      <c r="AQ10" s="398"/>
      <c r="AR10" s="648"/>
    </row>
    <row r="11" spans="2:44" ht="38.25" customHeight="1">
      <c r="B11" s="280" t="s">
        <v>189</v>
      </c>
      <c r="C11" s="280"/>
      <c r="D11" s="280"/>
      <c r="E11" s="280"/>
      <c r="F11" s="280"/>
      <c r="G11" s="280"/>
      <c r="H11" s="280"/>
      <c r="I11" s="280"/>
      <c r="J11" s="280"/>
      <c r="K11" s="280"/>
      <c r="L11" s="280"/>
      <c r="M11" s="280"/>
      <c r="N11" s="280"/>
      <c r="O11" s="280"/>
      <c r="P11" s="280"/>
      <c r="Q11" s="280"/>
      <c r="R11" s="280"/>
      <c r="S11" s="280"/>
      <c r="T11" s="280"/>
      <c r="U11" s="280"/>
      <c r="V11" s="280"/>
      <c r="W11" s="280"/>
      <c r="X11" s="280"/>
      <c r="AB11" s="710">
        <v>2020</v>
      </c>
      <c r="AC11" s="711"/>
      <c r="AD11" s="707" t="s">
        <v>131</v>
      </c>
      <c r="AE11" s="708"/>
      <c r="AF11" s="708"/>
      <c r="AG11" s="708"/>
      <c r="AH11" s="709"/>
      <c r="AI11" s="704">
        <v>1</v>
      </c>
      <c r="AJ11" s="705"/>
      <c r="AK11" s="706"/>
      <c r="AL11" s="704">
        <v>1</v>
      </c>
      <c r="AM11" s="705"/>
      <c r="AN11" s="705"/>
      <c r="AO11" s="706"/>
      <c r="AP11" s="702">
        <f t="shared" ref="AP11:AP12" si="0">AL11/AI11</f>
        <v>1</v>
      </c>
      <c r="AQ11" s="703"/>
      <c r="AR11" s="450">
        <f>SUM(AP11:AQ14)/4</f>
        <v>1</v>
      </c>
    </row>
    <row r="12" spans="2:44" ht="12.75">
      <c r="B12" s="262" t="s">
        <v>56</v>
      </c>
      <c r="C12" s="263"/>
      <c r="D12" s="263"/>
      <c r="E12" s="263"/>
      <c r="F12" s="264"/>
      <c r="G12" s="262" t="s">
        <v>48</v>
      </c>
      <c r="H12" s="263"/>
      <c r="I12" s="263"/>
      <c r="J12" s="264"/>
      <c r="K12" s="262" t="s">
        <v>5</v>
      </c>
      <c r="L12" s="263"/>
      <c r="M12" s="263"/>
      <c r="N12" s="264"/>
      <c r="O12" s="268" t="s">
        <v>6</v>
      </c>
      <c r="P12" s="269"/>
      <c r="Q12" s="269"/>
      <c r="R12" s="269"/>
      <c r="S12" s="269"/>
      <c r="T12" s="269"/>
      <c r="U12" s="269"/>
      <c r="V12" s="269"/>
      <c r="W12" s="269"/>
      <c r="X12" s="270"/>
      <c r="Y12" s="49"/>
      <c r="Z12" s="50"/>
      <c r="AA12" s="50"/>
      <c r="AB12" s="712"/>
      <c r="AC12" s="713"/>
      <c r="AD12" s="707" t="s">
        <v>132</v>
      </c>
      <c r="AE12" s="708"/>
      <c r="AF12" s="708"/>
      <c r="AG12" s="708"/>
      <c r="AH12" s="709"/>
      <c r="AI12" s="704">
        <v>2</v>
      </c>
      <c r="AJ12" s="705"/>
      <c r="AK12" s="706"/>
      <c r="AL12" s="704">
        <v>2</v>
      </c>
      <c r="AM12" s="705"/>
      <c r="AN12" s="705"/>
      <c r="AO12" s="706"/>
      <c r="AP12" s="702">
        <f t="shared" si="0"/>
        <v>1</v>
      </c>
      <c r="AQ12" s="703"/>
      <c r="AR12" s="716"/>
    </row>
    <row r="13" spans="2:44" ht="25.5" customHeight="1">
      <c r="B13" s="265"/>
      <c r="C13" s="266"/>
      <c r="D13" s="266"/>
      <c r="E13" s="266"/>
      <c r="F13" s="267"/>
      <c r="G13" s="265"/>
      <c r="H13" s="266"/>
      <c r="I13" s="266"/>
      <c r="J13" s="267"/>
      <c r="K13" s="265"/>
      <c r="L13" s="266"/>
      <c r="M13" s="266"/>
      <c r="N13" s="267"/>
      <c r="O13" s="268" t="s">
        <v>55</v>
      </c>
      <c r="P13" s="269"/>
      <c r="Q13" s="269"/>
      <c r="R13" s="270"/>
      <c r="S13" s="268" t="s">
        <v>54</v>
      </c>
      <c r="T13" s="269"/>
      <c r="U13" s="270"/>
      <c r="V13" s="268" t="s">
        <v>53</v>
      </c>
      <c r="W13" s="269"/>
      <c r="X13" s="270"/>
      <c r="Y13" s="49"/>
      <c r="Z13" s="50"/>
      <c r="AA13" s="50"/>
      <c r="AB13" s="712"/>
      <c r="AC13" s="713"/>
      <c r="AD13" s="707" t="s">
        <v>133</v>
      </c>
      <c r="AE13" s="708"/>
      <c r="AF13" s="708"/>
      <c r="AG13" s="708"/>
      <c r="AH13" s="709"/>
      <c r="AI13" s="704">
        <v>3</v>
      </c>
      <c r="AJ13" s="705"/>
      <c r="AK13" s="706"/>
      <c r="AL13" s="704">
        <v>3</v>
      </c>
      <c r="AM13" s="705"/>
      <c r="AN13" s="705"/>
      <c r="AO13" s="706"/>
      <c r="AP13" s="702">
        <f t="shared" ref="AP13:AP22" si="1">AL13/AI13</f>
        <v>1</v>
      </c>
      <c r="AQ13" s="703"/>
      <c r="AR13" s="716"/>
    </row>
    <row r="14" spans="2:44" ht="29.25" customHeight="1">
      <c r="B14" s="276" t="s">
        <v>339</v>
      </c>
      <c r="C14" s="276"/>
      <c r="D14" s="276"/>
      <c r="E14" s="276"/>
      <c r="F14" s="276"/>
      <c r="G14" s="261" t="s">
        <v>101</v>
      </c>
      <c r="H14" s="261"/>
      <c r="I14" s="261"/>
      <c r="J14" s="261"/>
      <c r="K14" s="261">
        <v>1</v>
      </c>
      <c r="L14" s="261"/>
      <c r="M14" s="261"/>
      <c r="N14" s="261"/>
      <c r="O14" s="277">
        <v>1</v>
      </c>
      <c r="P14" s="278"/>
      <c r="Q14" s="278"/>
      <c r="R14" s="279"/>
      <c r="S14" s="329">
        <v>44561</v>
      </c>
      <c r="T14" s="330"/>
      <c r="U14" s="331"/>
      <c r="V14" s="332">
        <v>2021</v>
      </c>
      <c r="W14" s="332"/>
      <c r="X14" s="332"/>
      <c r="AB14" s="714"/>
      <c r="AC14" s="715"/>
      <c r="AD14" s="707" t="s">
        <v>134</v>
      </c>
      <c r="AE14" s="708"/>
      <c r="AF14" s="708"/>
      <c r="AG14" s="708"/>
      <c r="AH14" s="709"/>
      <c r="AI14" s="704">
        <v>3</v>
      </c>
      <c r="AJ14" s="705"/>
      <c r="AK14" s="706"/>
      <c r="AL14" s="704">
        <v>3</v>
      </c>
      <c r="AM14" s="705"/>
      <c r="AN14" s="705"/>
      <c r="AO14" s="706"/>
      <c r="AP14" s="702">
        <f t="shared" si="1"/>
        <v>1</v>
      </c>
      <c r="AQ14" s="703"/>
      <c r="AR14" s="451"/>
    </row>
    <row r="15" spans="2:44" ht="18" customHeight="1">
      <c r="B15" s="281" t="s">
        <v>7</v>
      </c>
      <c r="C15" s="282"/>
      <c r="D15" s="282"/>
      <c r="E15" s="282"/>
      <c r="F15" s="282"/>
      <c r="G15" s="282"/>
      <c r="H15" s="282"/>
      <c r="I15" s="282"/>
      <c r="J15" s="282"/>
      <c r="K15" s="282"/>
      <c r="L15" s="282"/>
      <c r="M15" s="282"/>
      <c r="N15" s="282"/>
      <c r="O15" s="282"/>
      <c r="P15" s="282"/>
      <c r="Q15" s="282"/>
      <c r="R15" s="282"/>
      <c r="S15" s="282"/>
      <c r="T15" s="282"/>
      <c r="U15" s="282"/>
      <c r="V15" s="282"/>
      <c r="W15" s="282"/>
      <c r="X15" s="283"/>
      <c r="Z15" s="46" t="s">
        <v>51</v>
      </c>
      <c r="AB15" s="431">
        <v>2021</v>
      </c>
      <c r="AC15" s="432"/>
      <c r="AD15" s="413" t="s">
        <v>135</v>
      </c>
      <c r="AE15" s="414"/>
      <c r="AF15" s="414"/>
      <c r="AG15" s="414"/>
      <c r="AH15" s="415"/>
      <c r="AI15" s="675">
        <v>1</v>
      </c>
      <c r="AJ15" s="676"/>
      <c r="AK15" s="677"/>
      <c r="AL15" s="675">
        <v>1</v>
      </c>
      <c r="AM15" s="676"/>
      <c r="AN15" s="676"/>
      <c r="AO15" s="677"/>
      <c r="AP15" s="673">
        <f t="shared" si="1"/>
        <v>1</v>
      </c>
      <c r="AQ15" s="674"/>
      <c r="AR15" s="646">
        <f t="shared" ref="AR15" si="2">SUM(AP15:AQ18)/4</f>
        <v>1</v>
      </c>
    </row>
    <row r="16" spans="2:44" ht="12.75" customHeight="1">
      <c r="B16" s="271" t="s">
        <v>52</v>
      </c>
      <c r="C16" s="262" t="s">
        <v>8</v>
      </c>
      <c r="D16" s="264"/>
      <c r="E16" s="262" t="s">
        <v>115</v>
      </c>
      <c r="F16" s="264"/>
      <c r="G16" s="262" t="s">
        <v>109</v>
      </c>
      <c r="H16" s="263"/>
      <c r="I16" s="263"/>
      <c r="J16" s="263"/>
      <c r="K16" s="263"/>
      <c r="L16" s="264"/>
      <c r="M16" s="274" t="s">
        <v>116</v>
      </c>
      <c r="N16" s="274"/>
      <c r="O16" s="274"/>
      <c r="P16" s="274"/>
      <c r="Q16" s="274"/>
      <c r="R16" s="274"/>
      <c r="S16" s="274"/>
      <c r="T16" s="274"/>
      <c r="U16" s="274"/>
      <c r="V16" s="274"/>
      <c r="W16" s="274"/>
      <c r="X16" s="274"/>
      <c r="AB16" s="433"/>
      <c r="AC16" s="434"/>
      <c r="AD16" s="413" t="s">
        <v>136</v>
      </c>
      <c r="AE16" s="414"/>
      <c r="AF16" s="414"/>
      <c r="AG16" s="414"/>
      <c r="AH16" s="415"/>
      <c r="AI16" s="675">
        <v>1</v>
      </c>
      <c r="AJ16" s="676"/>
      <c r="AK16" s="677"/>
      <c r="AL16" s="675">
        <v>1</v>
      </c>
      <c r="AM16" s="676"/>
      <c r="AN16" s="676"/>
      <c r="AO16" s="677"/>
      <c r="AP16" s="673">
        <f t="shared" si="1"/>
        <v>1</v>
      </c>
      <c r="AQ16" s="674"/>
      <c r="AR16" s="647"/>
    </row>
    <row r="17" spans="2:44" ht="12.75" customHeight="1">
      <c r="B17" s="272"/>
      <c r="C17" s="265"/>
      <c r="D17" s="267"/>
      <c r="E17" s="265"/>
      <c r="F17" s="267"/>
      <c r="G17" s="265"/>
      <c r="H17" s="266"/>
      <c r="I17" s="266"/>
      <c r="J17" s="266"/>
      <c r="K17" s="266"/>
      <c r="L17" s="267"/>
      <c r="M17" s="268" t="s">
        <v>121</v>
      </c>
      <c r="N17" s="269"/>
      <c r="O17" s="269"/>
      <c r="P17" s="269"/>
      <c r="Q17" s="270"/>
      <c r="R17" s="268" t="s">
        <v>122</v>
      </c>
      <c r="S17" s="269"/>
      <c r="T17" s="269"/>
      <c r="U17" s="269"/>
      <c r="V17" s="273" t="s">
        <v>117</v>
      </c>
      <c r="W17" s="273"/>
      <c r="X17" s="273"/>
      <c r="AB17" s="433"/>
      <c r="AC17" s="434"/>
      <c r="AD17" s="413" t="s">
        <v>137</v>
      </c>
      <c r="AE17" s="414"/>
      <c r="AF17" s="414"/>
      <c r="AG17" s="414"/>
      <c r="AH17" s="415"/>
      <c r="AI17" s="675">
        <v>1</v>
      </c>
      <c r="AJ17" s="676"/>
      <c r="AK17" s="677"/>
      <c r="AL17" s="675">
        <v>1</v>
      </c>
      <c r="AM17" s="676"/>
      <c r="AN17" s="676"/>
      <c r="AO17" s="677"/>
      <c r="AP17" s="673">
        <f t="shared" si="1"/>
        <v>1</v>
      </c>
      <c r="AQ17" s="674"/>
      <c r="AR17" s="647"/>
    </row>
    <row r="18" spans="2:44" ht="28.5" customHeight="1">
      <c r="B18" s="59" t="s">
        <v>188</v>
      </c>
      <c r="C18" s="259" t="s">
        <v>112</v>
      </c>
      <c r="D18" s="260"/>
      <c r="E18" s="261">
        <v>1</v>
      </c>
      <c r="F18" s="261"/>
      <c r="G18" s="276" t="s">
        <v>304</v>
      </c>
      <c r="H18" s="276"/>
      <c r="I18" s="276"/>
      <c r="J18" s="276"/>
      <c r="K18" s="276"/>
      <c r="L18" s="276"/>
      <c r="M18" s="333" t="s">
        <v>123</v>
      </c>
      <c r="N18" s="333"/>
      <c r="O18" s="333"/>
      <c r="P18" s="333"/>
      <c r="Q18" s="333"/>
      <c r="R18" s="334" t="s">
        <v>124</v>
      </c>
      <c r="S18" s="334"/>
      <c r="T18" s="334"/>
      <c r="U18" s="334"/>
      <c r="V18" s="335" t="s">
        <v>125</v>
      </c>
      <c r="W18" s="335"/>
      <c r="X18" s="335"/>
      <c r="AB18" s="435"/>
      <c r="AC18" s="436"/>
      <c r="AD18" s="413" t="s">
        <v>138</v>
      </c>
      <c r="AE18" s="414"/>
      <c r="AF18" s="414"/>
      <c r="AG18" s="414"/>
      <c r="AH18" s="415"/>
      <c r="AI18" s="675">
        <v>1</v>
      </c>
      <c r="AJ18" s="676"/>
      <c r="AK18" s="677"/>
      <c r="AL18" s="675">
        <v>1</v>
      </c>
      <c r="AM18" s="676"/>
      <c r="AN18" s="676"/>
      <c r="AO18" s="677"/>
      <c r="AP18" s="673">
        <f t="shared" si="1"/>
        <v>1</v>
      </c>
      <c r="AQ18" s="674"/>
      <c r="AR18" s="648"/>
    </row>
    <row r="19" spans="2:44" ht="25.15" customHeight="1">
      <c r="B19" s="268" t="s">
        <v>9</v>
      </c>
      <c r="C19" s="269"/>
      <c r="D19" s="269"/>
      <c r="E19" s="269"/>
      <c r="F19" s="269"/>
      <c r="G19" s="269"/>
      <c r="H19" s="269"/>
      <c r="I19" s="269"/>
      <c r="J19" s="269"/>
      <c r="K19" s="269"/>
      <c r="L19" s="270"/>
      <c r="M19" s="268" t="s">
        <v>10</v>
      </c>
      <c r="N19" s="269"/>
      <c r="O19" s="269"/>
      <c r="P19" s="269"/>
      <c r="Q19" s="269"/>
      <c r="R19" s="269"/>
      <c r="S19" s="269"/>
      <c r="T19" s="269"/>
      <c r="U19" s="269"/>
      <c r="V19" s="269"/>
      <c r="W19" s="269"/>
      <c r="X19" s="270"/>
      <c r="AB19" s="710">
        <v>2022</v>
      </c>
      <c r="AC19" s="711"/>
      <c r="AD19" s="707" t="s">
        <v>139</v>
      </c>
      <c r="AE19" s="708"/>
      <c r="AF19" s="708"/>
      <c r="AG19" s="708"/>
      <c r="AH19" s="709"/>
      <c r="AI19" s="704">
        <v>1</v>
      </c>
      <c r="AJ19" s="705"/>
      <c r="AK19" s="706"/>
      <c r="AL19" s="704">
        <v>1</v>
      </c>
      <c r="AM19" s="705"/>
      <c r="AN19" s="705"/>
      <c r="AO19" s="706"/>
      <c r="AP19" s="702">
        <f t="shared" si="1"/>
        <v>1</v>
      </c>
      <c r="AQ19" s="703"/>
      <c r="AR19" s="450" t="e">
        <f t="shared" ref="AR19" si="3">SUM(AP19:AQ22)/4</f>
        <v>#DIV/0!</v>
      </c>
    </row>
    <row r="20" spans="2:44" ht="45.4" customHeight="1">
      <c r="B20" s="259" t="s">
        <v>340</v>
      </c>
      <c r="C20" s="286"/>
      <c r="D20" s="286"/>
      <c r="E20" s="286"/>
      <c r="F20" s="286"/>
      <c r="G20" s="286"/>
      <c r="H20" s="286"/>
      <c r="I20" s="286"/>
      <c r="J20" s="286"/>
      <c r="K20" s="286"/>
      <c r="L20" s="260"/>
      <c r="M20" s="259"/>
      <c r="N20" s="286"/>
      <c r="O20" s="286"/>
      <c r="P20" s="286"/>
      <c r="Q20" s="286"/>
      <c r="R20" s="286"/>
      <c r="S20" s="286"/>
      <c r="T20" s="286"/>
      <c r="U20" s="286"/>
      <c r="V20" s="286"/>
      <c r="W20" s="286"/>
      <c r="X20" s="260"/>
      <c r="AA20" s="51"/>
      <c r="AB20" s="712"/>
      <c r="AC20" s="713"/>
      <c r="AD20" s="707" t="s">
        <v>140</v>
      </c>
      <c r="AE20" s="708"/>
      <c r="AF20" s="708"/>
      <c r="AG20" s="708"/>
      <c r="AH20" s="709"/>
      <c r="AI20" s="704">
        <v>1</v>
      </c>
      <c r="AJ20" s="705"/>
      <c r="AK20" s="706"/>
      <c r="AL20" s="704">
        <v>1</v>
      </c>
      <c r="AM20" s="705"/>
      <c r="AN20" s="705"/>
      <c r="AO20" s="706"/>
      <c r="AP20" s="702">
        <f t="shared" si="1"/>
        <v>1</v>
      </c>
      <c r="AQ20" s="703"/>
      <c r="AR20" s="716"/>
    </row>
    <row r="21" spans="2:44" ht="18.95" customHeight="1">
      <c r="B21" s="281" t="s">
        <v>11</v>
      </c>
      <c r="C21" s="282"/>
      <c r="D21" s="282"/>
      <c r="E21" s="282"/>
      <c r="F21" s="282"/>
      <c r="G21" s="282"/>
      <c r="H21" s="282"/>
      <c r="I21" s="282"/>
      <c r="J21" s="282"/>
      <c r="K21" s="282"/>
      <c r="L21" s="282"/>
      <c r="M21" s="282"/>
      <c r="N21" s="282"/>
      <c r="O21" s="282"/>
      <c r="P21" s="282"/>
      <c r="Q21" s="282"/>
      <c r="R21" s="282"/>
      <c r="S21" s="282"/>
      <c r="T21" s="282"/>
      <c r="U21" s="282"/>
      <c r="V21" s="282"/>
      <c r="W21" s="282"/>
      <c r="X21" s="283"/>
      <c r="AB21" s="712"/>
      <c r="AC21" s="713"/>
      <c r="AD21" s="707" t="s">
        <v>141</v>
      </c>
      <c r="AE21" s="708"/>
      <c r="AF21" s="708"/>
      <c r="AG21" s="708"/>
      <c r="AH21" s="709"/>
      <c r="AI21" s="704"/>
      <c r="AJ21" s="705"/>
      <c r="AK21" s="706"/>
      <c r="AL21" s="704"/>
      <c r="AM21" s="705"/>
      <c r="AN21" s="705"/>
      <c r="AO21" s="706"/>
      <c r="AP21" s="702" t="e">
        <f t="shared" si="1"/>
        <v>#DIV/0!</v>
      </c>
      <c r="AQ21" s="703"/>
      <c r="AR21" s="716"/>
    </row>
    <row r="22" spans="2:44" ht="18.95" customHeight="1">
      <c r="B22" s="284" t="s">
        <v>12</v>
      </c>
      <c r="C22" s="284"/>
      <c r="D22" s="72" t="s">
        <v>13</v>
      </c>
      <c r="E22" s="72" t="s">
        <v>14</v>
      </c>
      <c r="F22" s="72" t="s">
        <v>15</v>
      </c>
      <c r="G22" s="285" t="s">
        <v>16</v>
      </c>
      <c r="H22" s="285"/>
      <c r="I22" s="285"/>
      <c r="J22" s="72" t="s">
        <v>17</v>
      </c>
      <c r="K22" s="285" t="s">
        <v>18</v>
      </c>
      <c r="L22" s="285"/>
      <c r="M22" s="285"/>
      <c r="N22" s="72" t="s">
        <v>19</v>
      </c>
      <c r="O22" s="285" t="s">
        <v>20</v>
      </c>
      <c r="P22" s="285"/>
      <c r="Q22" s="285" t="s">
        <v>21</v>
      </c>
      <c r="R22" s="285"/>
      <c r="S22" s="285"/>
      <c r="T22" s="285" t="s">
        <v>22</v>
      </c>
      <c r="U22" s="285"/>
      <c r="V22" s="285" t="s">
        <v>23</v>
      </c>
      <c r="W22" s="285"/>
      <c r="X22" s="72" t="s">
        <v>24</v>
      </c>
      <c r="AB22" s="714"/>
      <c r="AC22" s="715"/>
      <c r="AD22" s="707" t="s">
        <v>142</v>
      </c>
      <c r="AE22" s="708"/>
      <c r="AF22" s="708"/>
      <c r="AG22" s="708"/>
      <c r="AH22" s="709"/>
      <c r="AI22" s="704"/>
      <c r="AJ22" s="705"/>
      <c r="AK22" s="706"/>
      <c r="AL22" s="704"/>
      <c r="AM22" s="705"/>
      <c r="AN22" s="705"/>
      <c r="AO22" s="706"/>
      <c r="AP22" s="702" t="e">
        <f t="shared" si="1"/>
        <v>#DIV/0!</v>
      </c>
      <c r="AQ22" s="703"/>
      <c r="AR22" s="451"/>
    </row>
    <row r="23" spans="2:44" ht="18.95" customHeight="1">
      <c r="B23" s="284" t="s">
        <v>25</v>
      </c>
      <c r="C23" s="284"/>
      <c r="D23" s="368">
        <f>AL15</f>
        <v>1</v>
      </c>
      <c r="E23" s="369"/>
      <c r="F23" s="370"/>
      <c r="G23" s="371">
        <f>AL16</f>
        <v>1</v>
      </c>
      <c r="H23" s="570"/>
      <c r="I23" s="570"/>
      <c r="J23" s="570"/>
      <c r="K23" s="570"/>
      <c r="L23" s="570"/>
      <c r="M23" s="571"/>
      <c r="N23" s="368">
        <f>AL17</f>
        <v>1</v>
      </c>
      <c r="O23" s="369"/>
      <c r="P23" s="369"/>
      <c r="Q23" s="369"/>
      <c r="R23" s="369"/>
      <c r="S23" s="370"/>
      <c r="T23" s="371">
        <f>AL18</f>
        <v>1</v>
      </c>
      <c r="U23" s="286"/>
      <c r="V23" s="286"/>
      <c r="W23" s="286"/>
      <c r="X23" s="260"/>
      <c r="Z23" s="52"/>
      <c r="AA23" s="52"/>
    </row>
    <row r="24" spans="2:44" ht="18.95" customHeight="1">
      <c r="B24" s="284" t="s">
        <v>26</v>
      </c>
      <c r="C24" s="284"/>
      <c r="D24" s="368">
        <f>AI15</f>
        <v>1</v>
      </c>
      <c r="E24" s="369"/>
      <c r="F24" s="370"/>
      <c r="G24" s="371">
        <f>AI16</f>
        <v>1</v>
      </c>
      <c r="H24" s="286"/>
      <c r="I24" s="286"/>
      <c r="J24" s="286"/>
      <c r="K24" s="286"/>
      <c r="L24" s="286"/>
      <c r="M24" s="260"/>
      <c r="N24" s="368">
        <f>AI17</f>
        <v>1</v>
      </c>
      <c r="O24" s="369"/>
      <c r="P24" s="369"/>
      <c r="Q24" s="369"/>
      <c r="R24" s="369"/>
      <c r="S24" s="370"/>
      <c r="T24" s="371">
        <f>AI18</f>
        <v>1</v>
      </c>
      <c r="U24" s="286"/>
      <c r="V24" s="286"/>
      <c r="W24" s="286"/>
      <c r="X24" s="260"/>
      <c r="Y24" s="53"/>
    </row>
    <row r="25" spans="2:44" ht="19.7" customHeight="1">
      <c r="B25" s="281" t="s">
        <v>47</v>
      </c>
      <c r="C25" s="282"/>
      <c r="D25" s="282"/>
      <c r="E25" s="282"/>
      <c r="F25" s="282"/>
      <c r="G25" s="282"/>
      <c r="H25" s="282"/>
      <c r="I25" s="282"/>
      <c r="J25" s="282"/>
      <c r="K25" s="282"/>
      <c r="L25" s="282"/>
      <c r="M25" s="282"/>
      <c r="N25" s="282"/>
      <c r="O25" s="282"/>
      <c r="P25" s="282"/>
      <c r="Q25" s="282"/>
      <c r="R25" s="282"/>
      <c r="S25" s="282"/>
      <c r="T25" s="282"/>
      <c r="U25" s="282"/>
      <c r="V25" s="282"/>
      <c r="W25" s="282"/>
      <c r="X25" s="283"/>
    </row>
    <row r="26" spans="2:44" ht="25.5">
      <c r="B26" s="72" t="s">
        <v>27</v>
      </c>
      <c r="C26" s="72" t="s">
        <v>28</v>
      </c>
      <c r="D26" s="72" t="s">
        <v>29</v>
      </c>
      <c r="E26" s="72" t="s">
        <v>30</v>
      </c>
      <c r="F26" s="27"/>
      <c r="G26" s="27"/>
      <c r="H26" s="299"/>
      <c r="I26" s="299"/>
      <c r="J26" s="299"/>
      <c r="K26" s="299"/>
      <c r="L26" s="299"/>
      <c r="M26" s="299"/>
      <c r="N26" s="299"/>
      <c r="O26" s="299"/>
      <c r="P26" s="299"/>
      <c r="Q26" s="299"/>
      <c r="R26" s="299"/>
      <c r="S26" s="301"/>
      <c r="T26" s="301"/>
      <c r="U26" s="301"/>
      <c r="V26" s="301"/>
      <c r="W26" s="301"/>
      <c r="X26" s="302"/>
    </row>
    <row r="27" spans="2:44" ht="17.649999999999999" customHeight="1">
      <c r="B27" s="74" t="s">
        <v>31</v>
      </c>
      <c r="C27" s="365">
        <f>IF(ISERROR($D$23/$D$24),0,$D$23/$D$24)</f>
        <v>1</v>
      </c>
      <c r="D27" s="365">
        <f>$E$18</f>
        <v>1</v>
      </c>
      <c r="E27" s="73">
        <f>$O$14</f>
        <v>1</v>
      </c>
      <c r="F27" s="28"/>
      <c r="G27" s="28"/>
      <c r="H27" s="300"/>
      <c r="I27" s="300"/>
      <c r="J27" s="303"/>
      <c r="K27" s="303"/>
      <c r="L27" s="5"/>
      <c r="M27" s="5"/>
      <c r="N27" s="300"/>
      <c r="O27" s="300"/>
      <c r="P27" s="300"/>
      <c r="Q27" s="300"/>
      <c r="R27" s="300"/>
      <c r="S27" s="304"/>
      <c r="T27" s="304"/>
      <c r="U27" s="304"/>
      <c r="V27" s="304"/>
      <c r="W27" s="304"/>
      <c r="X27" s="305"/>
    </row>
    <row r="28" spans="2:44" ht="17.649999999999999" customHeight="1">
      <c r="B28" s="74" t="s">
        <v>32</v>
      </c>
      <c r="C28" s="366"/>
      <c r="D28" s="366"/>
      <c r="E28" s="73">
        <f t="shared" ref="E28:E37" si="4">$O$14</f>
        <v>1</v>
      </c>
      <c r="F28" s="28"/>
      <c r="G28" s="28"/>
      <c r="H28" s="303"/>
      <c r="I28" s="303"/>
      <c r="J28" s="303"/>
      <c r="K28" s="303"/>
      <c r="L28" s="6"/>
      <c r="M28" s="5"/>
      <c r="N28" s="303"/>
      <c r="O28" s="303"/>
      <c r="P28" s="303"/>
      <c r="Q28" s="303"/>
      <c r="R28" s="303"/>
      <c r="S28" s="304"/>
      <c r="T28" s="304"/>
      <c r="U28" s="304"/>
      <c r="V28" s="304"/>
      <c r="W28" s="304"/>
      <c r="X28" s="305"/>
    </row>
    <row r="29" spans="2:44" ht="17.649999999999999" customHeight="1">
      <c r="B29" s="74" t="s">
        <v>33</v>
      </c>
      <c r="C29" s="367"/>
      <c r="D29" s="367"/>
      <c r="E29" s="73">
        <f t="shared" si="4"/>
        <v>1</v>
      </c>
      <c r="F29" s="28"/>
      <c r="G29" s="28"/>
      <c r="H29" s="303"/>
      <c r="I29" s="303"/>
      <c r="J29" s="303"/>
      <c r="K29" s="303"/>
      <c r="L29" s="6"/>
      <c r="M29" s="5"/>
      <c r="N29" s="303"/>
      <c r="O29" s="303"/>
      <c r="P29" s="303"/>
      <c r="Q29" s="303"/>
      <c r="R29" s="303"/>
      <c r="S29" s="304"/>
      <c r="T29" s="304"/>
      <c r="U29" s="304"/>
      <c r="V29" s="304"/>
      <c r="W29" s="304"/>
      <c r="X29" s="305"/>
    </row>
    <row r="30" spans="2:44" ht="17.649999999999999" customHeight="1">
      <c r="B30" s="74" t="s">
        <v>34</v>
      </c>
      <c r="C30" s="365">
        <f>IF(ISERROR($G$23/$G$24),0,$G$23/$G$24)</f>
        <v>1</v>
      </c>
      <c r="D30" s="365">
        <f t="shared" ref="D30:D36" si="5">$E$18</f>
        <v>1</v>
      </c>
      <c r="E30" s="73">
        <f t="shared" si="4"/>
        <v>1</v>
      </c>
      <c r="F30" s="28"/>
      <c r="G30" s="28"/>
      <c r="H30" s="303"/>
      <c r="I30" s="303"/>
      <c r="J30" s="303"/>
      <c r="K30" s="303"/>
      <c r="L30" s="6"/>
      <c r="M30" s="5"/>
      <c r="N30" s="303"/>
      <c r="O30" s="303"/>
      <c r="P30" s="303"/>
      <c r="Q30" s="303"/>
      <c r="R30" s="303"/>
      <c r="S30" s="304"/>
      <c r="T30" s="304"/>
      <c r="U30" s="304"/>
      <c r="V30" s="304"/>
      <c r="W30" s="304"/>
      <c r="X30" s="305"/>
    </row>
    <row r="31" spans="2:44" ht="17.649999999999999" customHeight="1">
      <c r="B31" s="74" t="s">
        <v>35</v>
      </c>
      <c r="C31" s="366"/>
      <c r="D31" s="366"/>
      <c r="E31" s="73">
        <f t="shared" si="4"/>
        <v>1</v>
      </c>
      <c r="F31" s="28"/>
      <c r="G31" s="28"/>
      <c r="H31" s="303"/>
      <c r="I31" s="303"/>
      <c r="J31" s="303"/>
      <c r="K31" s="303"/>
      <c r="L31" s="6"/>
      <c r="M31" s="5"/>
      <c r="N31" s="303"/>
      <c r="O31" s="303"/>
      <c r="P31" s="303"/>
      <c r="Q31" s="303"/>
      <c r="R31" s="303"/>
      <c r="S31" s="304"/>
      <c r="T31" s="304"/>
      <c r="U31" s="304"/>
      <c r="V31" s="304"/>
      <c r="W31" s="304"/>
      <c r="X31" s="305"/>
    </row>
    <row r="32" spans="2:44" ht="17.649999999999999" customHeight="1">
      <c r="B32" s="74" t="s">
        <v>36</v>
      </c>
      <c r="C32" s="367"/>
      <c r="D32" s="367"/>
      <c r="E32" s="73">
        <f t="shared" si="4"/>
        <v>1</v>
      </c>
      <c r="F32" s="28"/>
      <c r="G32" s="28"/>
      <c r="H32" s="303"/>
      <c r="I32" s="303"/>
      <c r="J32" s="303"/>
      <c r="K32" s="303"/>
      <c r="L32" s="6"/>
      <c r="M32" s="5"/>
      <c r="N32" s="303"/>
      <c r="O32" s="303"/>
      <c r="P32" s="303"/>
      <c r="Q32" s="303"/>
      <c r="R32" s="303"/>
      <c r="S32" s="304"/>
      <c r="T32" s="304"/>
      <c r="U32" s="304"/>
      <c r="V32" s="304"/>
      <c r="W32" s="304"/>
      <c r="X32" s="305"/>
    </row>
    <row r="33" spans="2:27" ht="17.649999999999999" customHeight="1">
      <c r="B33" s="74" t="s">
        <v>37</v>
      </c>
      <c r="C33" s="365">
        <f>IF(ISERROR($N$23/$N$24),0,$N$23/$N$24)</f>
        <v>1</v>
      </c>
      <c r="D33" s="365">
        <f t="shared" si="5"/>
        <v>1</v>
      </c>
      <c r="E33" s="73">
        <f t="shared" si="4"/>
        <v>1</v>
      </c>
      <c r="F33" s="28"/>
      <c r="G33" s="28"/>
      <c r="H33" s="303"/>
      <c r="I33" s="303"/>
      <c r="J33" s="303"/>
      <c r="K33" s="303"/>
      <c r="L33" s="6"/>
      <c r="M33" s="5"/>
      <c r="N33" s="303"/>
      <c r="O33" s="303"/>
      <c r="P33" s="303"/>
      <c r="Q33" s="303"/>
      <c r="R33" s="303"/>
      <c r="S33" s="304"/>
      <c r="T33" s="304"/>
      <c r="U33" s="304"/>
      <c r="V33" s="304"/>
      <c r="W33" s="304"/>
      <c r="X33" s="305"/>
    </row>
    <row r="34" spans="2:27" ht="17.649999999999999" customHeight="1">
      <c r="B34" s="74" t="s">
        <v>38</v>
      </c>
      <c r="C34" s="366"/>
      <c r="D34" s="366"/>
      <c r="E34" s="73">
        <f t="shared" si="4"/>
        <v>1</v>
      </c>
      <c r="F34" s="28"/>
      <c r="G34" s="28"/>
      <c r="H34" s="303"/>
      <c r="I34" s="303"/>
      <c r="J34" s="303"/>
      <c r="K34" s="303"/>
      <c r="L34" s="6"/>
      <c r="M34" s="5"/>
      <c r="N34" s="303"/>
      <c r="O34" s="303"/>
      <c r="P34" s="303"/>
      <c r="Q34" s="303"/>
      <c r="R34" s="303"/>
      <c r="S34" s="304"/>
      <c r="T34" s="304"/>
      <c r="U34" s="304"/>
      <c r="V34" s="304"/>
      <c r="W34" s="304"/>
      <c r="X34" s="305"/>
    </row>
    <row r="35" spans="2:27" ht="17.649999999999999" customHeight="1">
      <c r="B35" s="74" t="s">
        <v>39</v>
      </c>
      <c r="C35" s="367"/>
      <c r="D35" s="367"/>
      <c r="E35" s="73">
        <f t="shared" si="4"/>
        <v>1</v>
      </c>
      <c r="F35" s="28"/>
      <c r="G35" s="28"/>
      <c r="H35" s="303"/>
      <c r="I35" s="303"/>
      <c r="J35" s="303"/>
      <c r="K35" s="303"/>
      <c r="L35" s="6"/>
      <c r="M35" s="5"/>
      <c r="N35" s="303"/>
      <c r="O35" s="303"/>
      <c r="P35" s="303"/>
      <c r="Q35" s="303"/>
      <c r="R35" s="303"/>
      <c r="S35" s="304"/>
      <c r="T35" s="304"/>
      <c r="U35" s="304"/>
      <c r="V35" s="304"/>
      <c r="W35" s="304"/>
      <c r="X35" s="305"/>
    </row>
    <row r="36" spans="2:27" ht="17.649999999999999" customHeight="1">
      <c r="B36" s="74" t="s">
        <v>40</v>
      </c>
      <c r="C36" s="365">
        <f>IF(ISERROR($T$23/$T$24),0,$T$23/$T$24)</f>
        <v>1</v>
      </c>
      <c r="D36" s="365">
        <f t="shared" si="5"/>
        <v>1</v>
      </c>
      <c r="E36" s="73">
        <f t="shared" si="4"/>
        <v>1</v>
      </c>
      <c r="F36" s="28"/>
      <c r="G36" s="28"/>
      <c r="H36" s="303"/>
      <c r="I36" s="303"/>
      <c r="J36" s="303"/>
      <c r="K36" s="303"/>
      <c r="L36" s="6"/>
      <c r="M36" s="5"/>
      <c r="N36" s="303"/>
      <c r="O36" s="303"/>
      <c r="P36" s="303"/>
      <c r="Q36" s="303"/>
      <c r="R36" s="303"/>
      <c r="S36" s="304"/>
      <c r="T36" s="304"/>
      <c r="U36" s="304"/>
      <c r="V36" s="304"/>
      <c r="W36" s="304"/>
      <c r="X36" s="305"/>
    </row>
    <row r="37" spans="2:27" ht="17.649999999999999" customHeight="1">
      <c r="B37" s="74" t="s">
        <v>41</v>
      </c>
      <c r="C37" s="366"/>
      <c r="D37" s="366"/>
      <c r="E37" s="73">
        <f t="shared" si="4"/>
        <v>1</v>
      </c>
      <c r="F37" s="28"/>
      <c r="G37" s="28"/>
      <c r="H37" s="303"/>
      <c r="I37" s="303"/>
      <c r="J37" s="303"/>
      <c r="K37" s="303"/>
      <c r="L37" s="6"/>
      <c r="M37" s="5"/>
      <c r="N37" s="303"/>
      <c r="O37" s="303"/>
      <c r="P37" s="303"/>
      <c r="Q37" s="303"/>
      <c r="R37" s="303"/>
      <c r="S37" s="304"/>
      <c r="T37" s="304"/>
      <c r="U37" s="304"/>
      <c r="V37" s="304"/>
      <c r="W37" s="304"/>
      <c r="X37" s="305"/>
    </row>
    <row r="38" spans="2:27" ht="17.649999999999999" customHeight="1">
      <c r="B38" s="74" t="s">
        <v>42</v>
      </c>
      <c r="C38" s="367"/>
      <c r="D38" s="367"/>
      <c r="E38" s="73">
        <v>0</v>
      </c>
      <c r="F38" s="29"/>
      <c r="G38" s="29"/>
      <c r="H38" s="308"/>
      <c r="I38" s="308"/>
      <c r="J38" s="308"/>
      <c r="K38" s="308"/>
      <c r="L38" s="7"/>
      <c r="M38" s="8"/>
      <c r="N38" s="308"/>
      <c r="O38" s="308"/>
      <c r="P38" s="308"/>
      <c r="Q38" s="308"/>
      <c r="R38" s="308"/>
      <c r="S38" s="306"/>
      <c r="T38" s="306"/>
      <c r="U38" s="306"/>
      <c r="V38" s="306"/>
      <c r="W38" s="306"/>
      <c r="X38" s="307"/>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311" t="s">
        <v>50</v>
      </c>
      <c r="C40" s="312"/>
      <c r="D40" s="312"/>
      <c r="E40" s="312"/>
      <c r="F40" s="312"/>
      <c r="G40" s="312"/>
      <c r="H40" s="312"/>
      <c r="I40" s="312"/>
      <c r="J40" s="312"/>
      <c r="K40" s="312"/>
      <c r="L40" s="312"/>
      <c r="M40" s="312"/>
      <c r="N40" s="312"/>
      <c r="O40" s="312"/>
      <c r="P40" s="312"/>
      <c r="Q40" s="312"/>
      <c r="R40" s="312"/>
      <c r="S40" s="312"/>
      <c r="T40" s="312"/>
      <c r="U40" s="312"/>
      <c r="V40" s="312"/>
      <c r="W40" s="312"/>
      <c r="X40" s="313"/>
    </row>
    <row r="41" spans="2:27" ht="33" customHeight="1">
      <c r="B41" s="309"/>
      <c r="C41" s="309"/>
      <c r="D41" s="309"/>
      <c r="E41" s="309"/>
      <c r="F41" s="309"/>
      <c r="G41" s="309"/>
      <c r="H41" s="309"/>
      <c r="I41" s="309"/>
      <c r="J41" s="309"/>
      <c r="K41" s="309"/>
      <c r="L41" s="309"/>
      <c r="M41" s="309"/>
      <c r="N41" s="309"/>
      <c r="O41" s="309"/>
      <c r="P41" s="309"/>
      <c r="Q41" s="309"/>
      <c r="R41" s="309"/>
      <c r="S41" s="309"/>
      <c r="T41" s="309"/>
      <c r="U41" s="309"/>
      <c r="V41" s="309"/>
      <c r="W41" s="309"/>
      <c r="X41" s="309"/>
      <c r="Y41" s="54"/>
      <c r="Z41" s="55"/>
      <c r="AA41" s="55"/>
    </row>
    <row r="42" spans="2:27" ht="10.5" customHeight="1">
      <c r="B42" s="310"/>
      <c r="C42" s="299"/>
      <c r="D42" s="299"/>
      <c r="E42" s="299"/>
      <c r="F42" s="299"/>
      <c r="G42" s="299"/>
      <c r="H42" s="299"/>
      <c r="I42" s="299"/>
      <c r="J42" s="299"/>
      <c r="K42" s="299"/>
      <c r="L42" s="299"/>
      <c r="M42" s="299"/>
      <c r="N42" s="299"/>
      <c r="O42" s="299"/>
      <c r="P42" s="299"/>
      <c r="Q42" s="299"/>
      <c r="R42" s="299"/>
      <c r="S42" s="299"/>
      <c r="T42" s="299"/>
      <c r="U42" s="299"/>
      <c r="V42" s="299"/>
      <c r="W42" s="299"/>
      <c r="X42" s="302"/>
      <c r="Y42" s="56"/>
      <c r="Z42" s="57"/>
      <c r="AA42" s="58"/>
    </row>
    <row r="43" spans="2:27" ht="18" customHeight="1">
      <c r="B43" s="323" t="s">
        <v>43</v>
      </c>
      <c r="C43" s="324"/>
      <c r="D43" s="324"/>
      <c r="E43" s="324"/>
      <c r="F43" s="324"/>
      <c r="G43" s="324"/>
      <c r="H43" s="324"/>
      <c r="I43" s="324"/>
      <c r="J43" s="324"/>
      <c r="K43" s="324"/>
      <c r="L43" s="324"/>
      <c r="M43" s="324"/>
      <c r="N43" s="324"/>
      <c r="O43" s="324"/>
      <c r="P43" s="324"/>
      <c r="Q43" s="324"/>
      <c r="R43" s="324"/>
      <c r="S43" s="324"/>
      <c r="T43" s="324"/>
      <c r="U43" s="324"/>
      <c r="V43" s="324"/>
      <c r="W43" s="324"/>
      <c r="X43" s="325"/>
      <c r="Y43" s="56"/>
      <c r="Z43" s="57"/>
      <c r="AA43" s="58"/>
    </row>
    <row r="44" spans="2:27" ht="32.25" customHeight="1">
      <c r="B44" s="326"/>
      <c r="C44" s="327"/>
      <c r="D44" s="327"/>
      <c r="E44" s="327"/>
      <c r="F44" s="327"/>
      <c r="G44" s="327"/>
      <c r="H44" s="327"/>
      <c r="I44" s="327"/>
      <c r="J44" s="327"/>
      <c r="K44" s="327"/>
      <c r="L44" s="327"/>
      <c r="M44" s="327"/>
      <c r="N44" s="327"/>
      <c r="O44" s="327"/>
      <c r="P44" s="327"/>
      <c r="Q44" s="327"/>
      <c r="R44" s="327"/>
      <c r="S44" s="327"/>
      <c r="T44" s="327"/>
      <c r="U44" s="327"/>
      <c r="V44" s="327"/>
      <c r="W44" s="327"/>
      <c r="X44" s="328"/>
      <c r="Y44" s="56"/>
      <c r="Z44" s="57"/>
      <c r="AA44" s="58"/>
    </row>
    <row r="45" spans="2:27" ht="8.4499999999999993" customHeight="1">
      <c r="B45" s="30"/>
      <c r="C45" s="27"/>
      <c r="D45" s="27"/>
      <c r="E45" s="27"/>
      <c r="F45" s="27"/>
      <c r="G45" s="299"/>
      <c r="H45" s="299"/>
      <c r="I45" s="299"/>
      <c r="J45" s="299"/>
      <c r="K45" s="299"/>
      <c r="L45" s="299"/>
      <c r="M45" s="27"/>
      <c r="N45" s="27"/>
      <c r="O45" s="27"/>
      <c r="P45" s="27"/>
      <c r="Q45" s="27"/>
      <c r="R45" s="27"/>
      <c r="S45" s="27"/>
      <c r="T45" s="27"/>
      <c r="U45" s="27"/>
      <c r="V45" s="27"/>
      <c r="W45" s="27"/>
      <c r="X45" s="31"/>
      <c r="Y45" s="56"/>
      <c r="Z45" s="57"/>
      <c r="AA45" s="58"/>
    </row>
    <row r="46" spans="2:27" ht="12.75">
      <c r="B46" s="314" t="s">
        <v>44</v>
      </c>
      <c r="C46" s="315"/>
      <c r="D46" s="315"/>
      <c r="E46" s="315"/>
      <c r="F46" s="315"/>
      <c r="G46" s="315"/>
      <c r="H46" s="315"/>
      <c r="I46" s="28"/>
      <c r="J46" s="13" t="s">
        <v>45</v>
      </c>
      <c r="K46" s="28"/>
      <c r="L46" s="316" t="s">
        <v>278</v>
      </c>
      <c r="M46" s="317"/>
      <c r="N46" s="28"/>
      <c r="O46" s="5" t="s">
        <v>46</v>
      </c>
      <c r="P46" s="28"/>
      <c r="Q46" s="259"/>
      <c r="R46" s="260"/>
      <c r="S46" s="28"/>
      <c r="T46" s="28"/>
      <c r="U46" s="28"/>
      <c r="V46" s="28"/>
      <c r="W46" s="28"/>
      <c r="X46" s="33"/>
      <c r="Y46" s="56"/>
      <c r="Z46" s="57"/>
      <c r="AA46" s="58"/>
    </row>
    <row r="47" spans="2:27" ht="8.4499999999999993" customHeight="1">
      <c r="B47" s="34"/>
      <c r="C47" s="28"/>
      <c r="D47" s="28"/>
      <c r="E47" s="28"/>
      <c r="F47" s="28"/>
      <c r="G47" s="28"/>
      <c r="H47" s="28"/>
      <c r="I47" s="318"/>
      <c r="J47" s="318"/>
      <c r="K47" s="318"/>
      <c r="L47" s="318"/>
      <c r="M47" s="318"/>
      <c r="N47" s="318"/>
      <c r="O47" s="318"/>
      <c r="P47" s="318"/>
      <c r="Q47" s="318"/>
      <c r="R47" s="318"/>
      <c r="S47" s="318"/>
      <c r="T47" s="318"/>
      <c r="U47" s="318"/>
      <c r="V47" s="318"/>
      <c r="W47" s="318"/>
      <c r="X47" s="319"/>
      <c r="Y47" s="56"/>
      <c r="Z47" s="57"/>
      <c r="AA47" s="58"/>
    </row>
    <row r="48" spans="2:27" ht="35.25" customHeight="1">
      <c r="B48" s="320" t="s">
        <v>57</v>
      </c>
      <c r="C48" s="321"/>
      <c r="D48" s="321"/>
      <c r="E48" s="321"/>
      <c r="F48" s="321"/>
      <c r="G48" s="321"/>
      <c r="H48" s="321"/>
      <c r="I48" s="321"/>
      <c r="J48" s="321"/>
      <c r="K48" s="321"/>
      <c r="L48" s="321"/>
      <c r="M48" s="321"/>
      <c r="N48" s="321"/>
      <c r="O48" s="321"/>
      <c r="P48" s="321"/>
      <c r="Q48" s="321"/>
      <c r="R48" s="321"/>
      <c r="S48" s="321"/>
      <c r="T48" s="321"/>
      <c r="U48" s="321"/>
      <c r="V48" s="321"/>
      <c r="W48" s="321"/>
      <c r="X48" s="322"/>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303"/>
      <c r="H50" s="303"/>
      <c r="I50" s="303"/>
      <c r="J50" s="303"/>
      <c r="K50" s="303"/>
      <c r="L50" s="303"/>
      <c r="M50" s="303"/>
      <c r="N50" s="303"/>
      <c r="O50" s="303"/>
      <c r="P50" s="303"/>
      <c r="Q50" s="303"/>
      <c r="R50" s="303"/>
      <c r="S50" s="303"/>
      <c r="T50" s="303"/>
      <c r="U50" s="303"/>
      <c r="V50" s="303"/>
      <c r="W50" s="303"/>
      <c r="X50" s="303"/>
      <c r="Y50" s="56"/>
      <c r="Z50" s="57"/>
      <c r="AA50" s="58"/>
    </row>
  </sheetData>
  <sheetProtection selectLockedCells="1" selectUnlockedCells="1"/>
  <mergeCells count="212">
    <mergeCell ref="AB1:AR1"/>
    <mergeCell ref="B1:T1"/>
    <mergeCell ref="U1:X4"/>
    <mergeCell ref="B2:T4"/>
    <mergeCell ref="C5:D5"/>
    <mergeCell ref="E5:G5"/>
    <mergeCell ref="H5:J5"/>
    <mergeCell ref="K5:N5"/>
    <mergeCell ref="O5:R5"/>
    <mergeCell ref="S5:V5"/>
    <mergeCell ref="S13:U13"/>
    <mergeCell ref="V13:X13"/>
    <mergeCell ref="AD13:AH13"/>
    <mergeCell ref="AI13:AK13"/>
    <mergeCell ref="B11:X11"/>
    <mergeCell ref="B7:F8"/>
    <mergeCell ref="G7:X8"/>
    <mergeCell ref="AR7:AR10"/>
    <mergeCell ref="W5:X5"/>
    <mergeCell ref="AB5:AC6"/>
    <mergeCell ref="AD5:AH6"/>
    <mergeCell ref="AI5:AK6"/>
    <mergeCell ref="AL5:AO6"/>
    <mergeCell ref="AP5:AQ6"/>
    <mergeCell ref="AD8:AH8"/>
    <mergeCell ref="B9:X9"/>
    <mergeCell ref="AD9:AH9"/>
    <mergeCell ref="B10:X10"/>
    <mergeCell ref="AD10:AH10"/>
    <mergeCell ref="AR5:AR6"/>
    <mergeCell ref="B6:X6"/>
    <mergeCell ref="B15:X15"/>
    <mergeCell ref="M17:Q17"/>
    <mergeCell ref="R17:U17"/>
    <mergeCell ref="V17:X17"/>
    <mergeCell ref="AR11:AR14"/>
    <mergeCell ref="B12:F13"/>
    <mergeCell ref="G12:J13"/>
    <mergeCell ref="K12:N13"/>
    <mergeCell ref="O12:X12"/>
    <mergeCell ref="AD12:AH12"/>
    <mergeCell ref="AI12:AK12"/>
    <mergeCell ref="AL12:AO12"/>
    <mergeCell ref="AP12:AQ12"/>
    <mergeCell ref="AP13:AQ13"/>
    <mergeCell ref="B14:F14"/>
    <mergeCell ref="G14:J14"/>
    <mergeCell ref="K14:N14"/>
    <mergeCell ref="O14:R14"/>
    <mergeCell ref="S14:U14"/>
    <mergeCell ref="V14:X14"/>
    <mergeCell ref="AD14:AH14"/>
    <mergeCell ref="AI14:AK14"/>
    <mergeCell ref="AL14:AO14"/>
    <mergeCell ref="O13:R13"/>
    <mergeCell ref="C18:D18"/>
    <mergeCell ref="E18:F18"/>
    <mergeCell ref="G18:L18"/>
    <mergeCell ref="M18:Q18"/>
    <mergeCell ref="R18:U18"/>
    <mergeCell ref="V18:X18"/>
    <mergeCell ref="AD18:AH18"/>
    <mergeCell ref="AI18:AK18"/>
    <mergeCell ref="AL18:AO18"/>
    <mergeCell ref="B16:B17"/>
    <mergeCell ref="C16:D17"/>
    <mergeCell ref="E16:F17"/>
    <mergeCell ref="G16:L17"/>
    <mergeCell ref="M16:X16"/>
    <mergeCell ref="AD16:AH16"/>
    <mergeCell ref="AI16:AK16"/>
    <mergeCell ref="AL16:AO16"/>
    <mergeCell ref="AP16:AQ16"/>
    <mergeCell ref="AD17:AH17"/>
    <mergeCell ref="AI17:AK17"/>
    <mergeCell ref="AL17:AO17"/>
    <mergeCell ref="AP17:AQ17"/>
    <mergeCell ref="AR19:AR22"/>
    <mergeCell ref="B20:L20"/>
    <mergeCell ref="M20:X20"/>
    <mergeCell ref="AD20:AH20"/>
    <mergeCell ref="AI20:AK20"/>
    <mergeCell ref="AL20:AO20"/>
    <mergeCell ref="AP20:AQ20"/>
    <mergeCell ref="B21:X21"/>
    <mergeCell ref="AD21:AH21"/>
    <mergeCell ref="AI21:AK21"/>
    <mergeCell ref="AL21:AO21"/>
    <mergeCell ref="AP21:AQ21"/>
    <mergeCell ref="B22:C22"/>
    <mergeCell ref="G22:I22"/>
    <mergeCell ref="K22:M22"/>
    <mergeCell ref="O22:P22"/>
    <mergeCell ref="Q22:S22"/>
    <mergeCell ref="AI22:AK22"/>
    <mergeCell ref="AL22:AO22"/>
    <mergeCell ref="AP22:AQ22"/>
    <mergeCell ref="B19:L19"/>
    <mergeCell ref="M19:X19"/>
    <mergeCell ref="AB19:AC22"/>
    <mergeCell ref="AD19:AH19"/>
    <mergeCell ref="AI19:AK19"/>
    <mergeCell ref="AL19:AO19"/>
    <mergeCell ref="AP19:AQ19"/>
    <mergeCell ref="B24:C24"/>
    <mergeCell ref="AD22:AH22"/>
    <mergeCell ref="B25:X25"/>
    <mergeCell ref="T22:U22"/>
    <mergeCell ref="V22:W22"/>
    <mergeCell ref="D23:F23"/>
    <mergeCell ref="G23:M23"/>
    <mergeCell ref="N23:S23"/>
    <mergeCell ref="T23:X23"/>
    <mergeCell ref="D24:F24"/>
    <mergeCell ref="G24:M24"/>
    <mergeCell ref="N24:S24"/>
    <mergeCell ref="T24:X24"/>
    <mergeCell ref="B23:C23"/>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H34:I34"/>
    <mergeCell ref="D36:D38"/>
    <mergeCell ref="J34:K34"/>
    <mergeCell ref="N34:O34"/>
    <mergeCell ref="P34:R34"/>
    <mergeCell ref="H35:I35"/>
    <mergeCell ref="J35:K35"/>
    <mergeCell ref="N35:O35"/>
    <mergeCell ref="P35:R35"/>
    <mergeCell ref="H32:I32"/>
    <mergeCell ref="J32:K32"/>
    <mergeCell ref="N32:O32"/>
    <mergeCell ref="P32:R32"/>
    <mergeCell ref="H33:I33"/>
    <mergeCell ref="J33:K33"/>
    <mergeCell ref="N33:O33"/>
    <mergeCell ref="P33:R33"/>
    <mergeCell ref="I47:X47"/>
    <mergeCell ref="B48:X48"/>
    <mergeCell ref="G50:H50"/>
    <mergeCell ref="I50:X50"/>
    <mergeCell ref="B42:X42"/>
    <mergeCell ref="B43:X43"/>
    <mergeCell ref="B44:X44"/>
    <mergeCell ref="G45:H45"/>
    <mergeCell ref="I45:J45"/>
    <mergeCell ref="K45:L45"/>
    <mergeCell ref="C27:C29"/>
    <mergeCell ref="D27:D29"/>
    <mergeCell ref="C30:C32"/>
    <mergeCell ref="D30:D32"/>
    <mergeCell ref="C33:C35"/>
    <mergeCell ref="D33:D35"/>
    <mergeCell ref="B46:H46"/>
    <mergeCell ref="L46:M46"/>
    <mergeCell ref="Q46:R46"/>
    <mergeCell ref="H38:I38"/>
    <mergeCell ref="J38:K38"/>
    <mergeCell ref="N38:O38"/>
    <mergeCell ref="P38:R38"/>
    <mergeCell ref="B40:X40"/>
    <mergeCell ref="B41:X41"/>
    <mergeCell ref="H36:I36"/>
    <mergeCell ref="J36:K36"/>
    <mergeCell ref="N36:O36"/>
    <mergeCell ref="P36:R36"/>
    <mergeCell ref="H37:I37"/>
    <mergeCell ref="J37:K37"/>
    <mergeCell ref="N37:O37"/>
    <mergeCell ref="P37:R37"/>
    <mergeCell ref="C36:C38"/>
    <mergeCell ref="AP15:AQ15"/>
    <mergeCell ref="AL15:AO15"/>
    <mergeCell ref="AI15:AK15"/>
    <mergeCell ref="AD15:AH15"/>
    <mergeCell ref="AB15:AC18"/>
    <mergeCell ref="AB3:AR4"/>
    <mergeCell ref="AD7:AH7"/>
    <mergeCell ref="AB7:AC10"/>
    <mergeCell ref="AP7:AQ10"/>
    <mergeCell ref="AL7:AO10"/>
    <mergeCell ref="AI7:AK10"/>
    <mergeCell ref="AP14:AQ14"/>
    <mergeCell ref="AL13:AO13"/>
    <mergeCell ref="AP11:AQ11"/>
    <mergeCell ref="AL11:AO11"/>
    <mergeCell ref="AI11:AK11"/>
    <mergeCell ref="AD11:AH11"/>
    <mergeCell ref="AB11:AC14"/>
    <mergeCell ref="AR15:AR18"/>
    <mergeCell ref="AP18:AQ18"/>
  </mergeCells>
  <pageMargins left="0.23622047244094491" right="0.23622047244094491" top="0.31496062992125984" bottom="0" header="0.51181102362204722" footer="0.51181102362204722"/>
  <pageSetup scale="46"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Hoja1!$A$3:$A$24</xm:f>
          </x14:formula1>
          <xm:sqref>G7:X8</xm:sqref>
        </x14:dataValidation>
        <x14:dataValidation type="list" allowBlank="1" showInputMessage="1" showErrorMessage="1">
          <x14:formula1>
            <xm:f>Hoja1!$F$3:$F$8</xm:f>
          </x14:formula1>
          <xm:sqref>C18:D18</xm:sqref>
        </x14:dataValidation>
        <x14:dataValidation type="list" allowBlank="1" showInputMessage="1" showErrorMessage="1">
          <x14:formula1>
            <xm:f>Hoja1!$D$3:$D$13</xm:f>
          </x14:formula1>
          <xm:sqref>G14:J14</xm:sqref>
        </x14:dataValidation>
      </x14:dataValidations>
    </ext>
  </extLst>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pageSetUpPr fitToPage="1"/>
  </sheetPr>
  <dimension ref="B1:AR50"/>
  <sheetViews>
    <sheetView zoomScale="80" zoomScaleNormal="80" zoomScaleSheetLayoutView="100" workbookViewId="0">
      <selection activeCell="H5" sqref="H5:J5"/>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34" width="4.625" style="46"/>
    <col min="35" max="37" width="5.25" style="46" customWidth="1"/>
    <col min="38" max="43" width="4.625" style="46"/>
    <col min="44" max="44" width="8.25" style="23" customWidth="1"/>
    <col min="45" max="16384" width="4.625" style="23"/>
  </cols>
  <sheetData>
    <row r="1" spans="2:44" ht="20.25" customHeight="1">
      <c r="B1" s="344" t="s">
        <v>72</v>
      </c>
      <c r="C1" s="345"/>
      <c r="D1" s="345"/>
      <c r="E1" s="345"/>
      <c r="F1" s="345"/>
      <c r="G1" s="345"/>
      <c r="H1" s="345"/>
      <c r="I1" s="345"/>
      <c r="J1" s="345"/>
      <c r="K1" s="345"/>
      <c r="L1" s="345"/>
      <c r="M1" s="345"/>
      <c r="N1" s="345"/>
      <c r="O1" s="345"/>
      <c r="P1" s="345"/>
      <c r="Q1" s="345"/>
      <c r="R1" s="345"/>
      <c r="S1" s="345"/>
      <c r="T1" s="346"/>
      <c r="U1" s="356"/>
      <c r="V1" s="357"/>
      <c r="W1" s="357"/>
      <c r="X1" s="358"/>
      <c r="AB1" s="383" t="s">
        <v>374</v>
      </c>
      <c r="AC1" s="383"/>
      <c r="AD1" s="383"/>
      <c r="AE1" s="383"/>
      <c r="AF1" s="383"/>
      <c r="AG1" s="383"/>
      <c r="AH1" s="383"/>
      <c r="AI1" s="383"/>
      <c r="AJ1" s="383"/>
      <c r="AK1" s="383"/>
      <c r="AL1" s="383"/>
      <c r="AM1" s="383"/>
      <c r="AN1" s="383"/>
      <c r="AO1" s="383"/>
      <c r="AP1" s="383"/>
      <c r="AQ1" s="383"/>
      <c r="AR1" s="383"/>
    </row>
    <row r="2" spans="2:44" ht="13.5" customHeight="1">
      <c r="B2" s="347" t="s">
        <v>75</v>
      </c>
      <c r="C2" s="348"/>
      <c r="D2" s="348"/>
      <c r="E2" s="348"/>
      <c r="F2" s="348"/>
      <c r="G2" s="348"/>
      <c r="H2" s="348"/>
      <c r="I2" s="348"/>
      <c r="J2" s="348"/>
      <c r="K2" s="348"/>
      <c r="L2" s="348"/>
      <c r="M2" s="348"/>
      <c r="N2" s="348"/>
      <c r="O2" s="348"/>
      <c r="P2" s="348"/>
      <c r="Q2" s="348"/>
      <c r="R2" s="348"/>
      <c r="S2" s="348"/>
      <c r="T2" s="349"/>
      <c r="U2" s="359"/>
      <c r="V2" s="360"/>
      <c r="W2" s="360"/>
      <c r="X2" s="361"/>
    </row>
    <row r="3" spans="2:44" ht="13.5" customHeight="1">
      <c r="B3" s="350"/>
      <c r="C3" s="351"/>
      <c r="D3" s="351"/>
      <c r="E3" s="351"/>
      <c r="F3" s="351"/>
      <c r="G3" s="351"/>
      <c r="H3" s="351"/>
      <c r="I3" s="351"/>
      <c r="J3" s="351"/>
      <c r="K3" s="351"/>
      <c r="L3" s="351"/>
      <c r="M3" s="351"/>
      <c r="N3" s="351"/>
      <c r="O3" s="351"/>
      <c r="P3" s="351"/>
      <c r="Q3" s="351"/>
      <c r="R3" s="351"/>
      <c r="S3" s="351"/>
      <c r="T3" s="352"/>
      <c r="U3" s="359"/>
      <c r="V3" s="360"/>
      <c r="W3" s="360"/>
      <c r="X3" s="361"/>
      <c r="AB3" s="372" t="s">
        <v>194</v>
      </c>
      <c r="AC3" s="372"/>
      <c r="AD3" s="372"/>
      <c r="AE3" s="372"/>
      <c r="AF3" s="372"/>
      <c r="AG3" s="372"/>
      <c r="AH3" s="372"/>
      <c r="AI3" s="372"/>
      <c r="AJ3" s="372"/>
      <c r="AK3" s="372"/>
      <c r="AL3" s="372"/>
      <c r="AM3" s="372"/>
      <c r="AN3" s="372"/>
      <c r="AO3" s="372"/>
      <c r="AP3" s="372"/>
      <c r="AQ3" s="372"/>
      <c r="AR3" s="372"/>
    </row>
    <row r="4" spans="2:44" ht="13.5" customHeight="1">
      <c r="B4" s="353"/>
      <c r="C4" s="354"/>
      <c r="D4" s="354"/>
      <c r="E4" s="354"/>
      <c r="F4" s="354"/>
      <c r="G4" s="354"/>
      <c r="H4" s="354"/>
      <c r="I4" s="354"/>
      <c r="J4" s="354"/>
      <c r="K4" s="354"/>
      <c r="L4" s="354"/>
      <c r="M4" s="354"/>
      <c r="N4" s="354"/>
      <c r="O4" s="354"/>
      <c r="P4" s="354"/>
      <c r="Q4" s="354"/>
      <c r="R4" s="354"/>
      <c r="S4" s="354"/>
      <c r="T4" s="355"/>
      <c r="U4" s="362"/>
      <c r="V4" s="363"/>
      <c r="W4" s="363"/>
      <c r="X4" s="364"/>
      <c r="AB4" s="372"/>
      <c r="AC4" s="372"/>
      <c r="AD4" s="372"/>
      <c r="AE4" s="372"/>
      <c r="AF4" s="372"/>
      <c r="AG4" s="372"/>
      <c r="AH4" s="372"/>
      <c r="AI4" s="372"/>
      <c r="AJ4" s="372"/>
      <c r="AK4" s="372"/>
      <c r="AL4" s="372"/>
      <c r="AM4" s="372"/>
      <c r="AN4" s="372"/>
      <c r="AO4" s="372"/>
      <c r="AP4" s="372"/>
      <c r="AQ4" s="372"/>
      <c r="AR4" s="372"/>
    </row>
    <row r="5" spans="2:44" s="41" customFormat="1" ht="14.25" customHeight="1">
      <c r="B5" s="60" t="s">
        <v>0</v>
      </c>
      <c r="C5" s="336" t="s">
        <v>126</v>
      </c>
      <c r="D5" s="336"/>
      <c r="E5" s="337" t="s">
        <v>1</v>
      </c>
      <c r="F5" s="337"/>
      <c r="G5" s="337"/>
      <c r="H5" s="338" t="s">
        <v>441</v>
      </c>
      <c r="I5" s="338"/>
      <c r="J5" s="338"/>
      <c r="K5" s="337" t="s">
        <v>2</v>
      </c>
      <c r="L5" s="337"/>
      <c r="M5" s="337"/>
      <c r="N5" s="337"/>
      <c r="O5" s="783">
        <v>44764</v>
      </c>
      <c r="P5" s="336"/>
      <c r="Q5" s="336"/>
      <c r="R5" s="336"/>
      <c r="S5" s="339" t="s">
        <v>3</v>
      </c>
      <c r="T5" s="340"/>
      <c r="U5" s="340"/>
      <c r="V5" s="341"/>
      <c r="W5" s="342" t="s">
        <v>120</v>
      </c>
      <c r="X5" s="343"/>
      <c r="Y5" s="47"/>
      <c r="Z5" s="48"/>
      <c r="AA5" s="48"/>
      <c r="AB5" s="380" t="s">
        <v>143</v>
      </c>
      <c r="AC5" s="380"/>
      <c r="AD5" s="380" t="s">
        <v>144</v>
      </c>
      <c r="AE5" s="380"/>
      <c r="AF5" s="380"/>
      <c r="AG5" s="380"/>
      <c r="AH5" s="380"/>
      <c r="AI5" s="380" t="s">
        <v>145</v>
      </c>
      <c r="AJ5" s="380"/>
      <c r="AK5" s="380"/>
      <c r="AL5" s="380" t="s">
        <v>146</v>
      </c>
      <c r="AM5" s="380"/>
      <c r="AN5" s="380"/>
      <c r="AO5" s="380"/>
      <c r="AP5" s="372" t="s">
        <v>149</v>
      </c>
      <c r="AQ5" s="372"/>
      <c r="AR5" s="373" t="s">
        <v>150</v>
      </c>
    </row>
    <row r="6" spans="2:44" ht="9" customHeight="1">
      <c r="B6" s="275"/>
      <c r="C6" s="275"/>
      <c r="D6" s="275"/>
      <c r="E6" s="275"/>
      <c r="F6" s="275"/>
      <c r="G6" s="275"/>
      <c r="H6" s="275"/>
      <c r="I6" s="275"/>
      <c r="J6" s="275"/>
      <c r="K6" s="275"/>
      <c r="L6" s="275"/>
      <c r="M6" s="275"/>
      <c r="N6" s="275"/>
      <c r="O6" s="275"/>
      <c r="P6" s="275"/>
      <c r="Q6" s="275"/>
      <c r="R6" s="275"/>
      <c r="S6" s="275"/>
      <c r="T6" s="275"/>
      <c r="U6" s="275"/>
      <c r="V6" s="275"/>
      <c r="W6" s="275"/>
      <c r="X6" s="275"/>
      <c r="AB6" s="380"/>
      <c r="AC6" s="380"/>
      <c r="AD6" s="380"/>
      <c r="AE6" s="380"/>
      <c r="AF6" s="380"/>
      <c r="AG6" s="380"/>
      <c r="AH6" s="380"/>
      <c r="AI6" s="380"/>
      <c r="AJ6" s="380"/>
      <c r="AK6" s="380"/>
      <c r="AL6" s="380"/>
      <c r="AM6" s="380"/>
      <c r="AN6" s="380"/>
      <c r="AO6" s="380"/>
      <c r="AP6" s="372"/>
      <c r="AQ6" s="372"/>
      <c r="AR6" s="373"/>
    </row>
    <row r="7" spans="2:44" ht="14.25" customHeight="1">
      <c r="B7" s="287" t="s">
        <v>76</v>
      </c>
      <c r="C7" s="288"/>
      <c r="D7" s="288"/>
      <c r="E7" s="288"/>
      <c r="F7" s="289"/>
      <c r="G7" s="293" t="s">
        <v>93</v>
      </c>
      <c r="H7" s="294"/>
      <c r="I7" s="294"/>
      <c r="J7" s="294"/>
      <c r="K7" s="294"/>
      <c r="L7" s="294"/>
      <c r="M7" s="294"/>
      <c r="N7" s="294"/>
      <c r="O7" s="294"/>
      <c r="P7" s="294"/>
      <c r="Q7" s="294"/>
      <c r="R7" s="294"/>
      <c r="S7" s="294"/>
      <c r="T7" s="294"/>
      <c r="U7" s="294"/>
      <c r="V7" s="294"/>
      <c r="W7" s="294"/>
      <c r="X7" s="295"/>
      <c r="AB7" s="375">
        <v>2019</v>
      </c>
      <c r="AC7" s="375"/>
      <c r="AD7" s="376" t="s">
        <v>127</v>
      </c>
      <c r="AE7" s="376"/>
      <c r="AF7" s="376"/>
      <c r="AG7" s="376"/>
      <c r="AH7" s="376"/>
      <c r="AI7" s="693" t="s">
        <v>204</v>
      </c>
      <c r="AJ7" s="694"/>
      <c r="AK7" s="695"/>
      <c r="AL7" s="684" t="s">
        <v>204</v>
      </c>
      <c r="AM7" s="685"/>
      <c r="AN7" s="685"/>
      <c r="AO7" s="686"/>
      <c r="AP7" s="393" t="s">
        <v>204</v>
      </c>
      <c r="AQ7" s="394"/>
      <c r="AR7" s="384" t="s">
        <v>204</v>
      </c>
    </row>
    <row r="8" spans="2:44" ht="14.25" customHeight="1">
      <c r="B8" s="290"/>
      <c r="C8" s="291"/>
      <c r="D8" s="291"/>
      <c r="E8" s="291"/>
      <c r="F8" s="292"/>
      <c r="G8" s="296"/>
      <c r="H8" s="297"/>
      <c r="I8" s="297"/>
      <c r="J8" s="297"/>
      <c r="K8" s="297"/>
      <c r="L8" s="297"/>
      <c r="M8" s="297"/>
      <c r="N8" s="297"/>
      <c r="O8" s="297"/>
      <c r="P8" s="297"/>
      <c r="Q8" s="297"/>
      <c r="R8" s="297"/>
      <c r="S8" s="297"/>
      <c r="T8" s="297"/>
      <c r="U8" s="297"/>
      <c r="V8" s="297"/>
      <c r="W8" s="297"/>
      <c r="X8" s="298"/>
      <c r="AB8" s="375"/>
      <c r="AC8" s="375"/>
      <c r="AD8" s="376" t="s">
        <v>128</v>
      </c>
      <c r="AE8" s="376"/>
      <c r="AF8" s="376"/>
      <c r="AG8" s="376"/>
      <c r="AH8" s="376"/>
      <c r="AI8" s="696"/>
      <c r="AJ8" s="697"/>
      <c r="AK8" s="698"/>
      <c r="AL8" s="687"/>
      <c r="AM8" s="688"/>
      <c r="AN8" s="688"/>
      <c r="AO8" s="689"/>
      <c r="AP8" s="395"/>
      <c r="AQ8" s="396"/>
      <c r="AR8" s="384"/>
    </row>
    <row r="9" spans="2:44" ht="19.149999999999999" customHeight="1">
      <c r="B9" s="281" t="s">
        <v>49</v>
      </c>
      <c r="C9" s="282"/>
      <c r="D9" s="282"/>
      <c r="E9" s="282"/>
      <c r="F9" s="282"/>
      <c r="G9" s="282"/>
      <c r="H9" s="282"/>
      <c r="I9" s="282"/>
      <c r="J9" s="282"/>
      <c r="K9" s="282"/>
      <c r="L9" s="282"/>
      <c r="M9" s="282"/>
      <c r="N9" s="282"/>
      <c r="O9" s="282"/>
      <c r="P9" s="282"/>
      <c r="Q9" s="282"/>
      <c r="R9" s="282"/>
      <c r="S9" s="282"/>
      <c r="T9" s="282"/>
      <c r="U9" s="282"/>
      <c r="V9" s="282"/>
      <c r="W9" s="282"/>
      <c r="X9" s="283"/>
      <c r="AB9" s="375"/>
      <c r="AC9" s="375"/>
      <c r="AD9" s="376" t="s">
        <v>129</v>
      </c>
      <c r="AE9" s="376"/>
      <c r="AF9" s="376"/>
      <c r="AG9" s="376"/>
      <c r="AH9" s="376"/>
      <c r="AI9" s="696"/>
      <c r="AJ9" s="697"/>
      <c r="AK9" s="698"/>
      <c r="AL9" s="687"/>
      <c r="AM9" s="688"/>
      <c r="AN9" s="688"/>
      <c r="AO9" s="689"/>
      <c r="AP9" s="395"/>
      <c r="AQ9" s="396"/>
      <c r="AR9" s="384"/>
    </row>
    <row r="10" spans="2:44" ht="15" customHeight="1">
      <c r="B10" s="268" t="s">
        <v>4</v>
      </c>
      <c r="C10" s="269"/>
      <c r="D10" s="269"/>
      <c r="E10" s="269"/>
      <c r="F10" s="269"/>
      <c r="G10" s="269"/>
      <c r="H10" s="269"/>
      <c r="I10" s="269"/>
      <c r="J10" s="269"/>
      <c r="K10" s="269"/>
      <c r="L10" s="269"/>
      <c r="M10" s="269"/>
      <c r="N10" s="269"/>
      <c r="O10" s="269"/>
      <c r="P10" s="269"/>
      <c r="Q10" s="269"/>
      <c r="R10" s="269"/>
      <c r="S10" s="269"/>
      <c r="T10" s="269"/>
      <c r="U10" s="269"/>
      <c r="V10" s="269"/>
      <c r="W10" s="269"/>
      <c r="X10" s="269"/>
      <c r="AB10" s="375"/>
      <c r="AC10" s="375"/>
      <c r="AD10" s="376" t="s">
        <v>130</v>
      </c>
      <c r="AE10" s="376"/>
      <c r="AF10" s="376"/>
      <c r="AG10" s="376"/>
      <c r="AH10" s="376"/>
      <c r="AI10" s="699"/>
      <c r="AJ10" s="700"/>
      <c r="AK10" s="701"/>
      <c r="AL10" s="690"/>
      <c r="AM10" s="691"/>
      <c r="AN10" s="691"/>
      <c r="AO10" s="692"/>
      <c r="AP10" s="397"/>
      <c r="AQ10" s="398"/>
      <c r="AR10" s="384"/>
    </row>
    <row r="11" spans="2:44" ht="38.25" customHeight="1">
      <c r="B11" s="280" t="s">
        <v>190</v>
      </c>
      <c r="C11" s="280"/>
      <c r="D11" s="280"/>
      <c r="E11" s="280"/>
      <c r="F11" s="280"/>
      <c r="G11" s="280"/>
      <c r="H11" s="280"/>
      <c r="I11" s="280"/>
      <c r="J11" s="280"/>
      <c r="K11" s="280"/>
      <c r="L11" s="280"/>
      <c r="M11" s="280"/>
      <c r="N11" s="280"/>
      <c r="O11" s="280"/>
      <c r="P11" s="280"/>
      <c r="Q11" s="280"/>
      <c r="R11" s="280"/>
      <c r="S11" s="280"/>
      <c r="T11" s="280"/>
      <c r="U11" s="280"/>
      <c r="V11" s="280"/>
      <c r="W11" s="280"/>
      <c r="X11" s="280"/>
      <c r="AB11" s="374">
        <v>2020</v>
      </c>
      <c r="AC11" s="374"/>
      <c r="AD11" s="377" t="s">
        <v>131</v>
      </c>
      <c r="AE11" s="377"/>
      <c r="AF11" s="377"/>
      <c r="AG11" s="377"/>
      <c r="AH11" s="377"/>
      <c r="AI11" s="725">
        <v>2</v>
      </c>
      <c r="AJ11" s="725"/>
      <c r="AK11" s="725"/>
      <c r="AL11" s="725">
        <v>2</v>
      </c>
      <c r="AM11" s="725"/>
      <c r="AN11" s="725"/>
      <c r="AO11" s="725"/>
      <c r="AP11" s="382">
        <f>AL11/AI11</f>
        <v>1</v>
      </c>
      <c r="AQ11" s="382"/>
      <c r="AR11" s="385">
        <f>SUM(AP11:AQ14)/4</f>
        <v>1</v>
      </c>
    </row>
    <row r="12" spans="2:44" ht="12.75">
      <c r="B12" s="262" t="s">
        <v>56</v>
      </c>
      <c r="C12" s="263"/>
      <c r="D12" s="263"/>
      <c r="E12" s="263"/>
      <c r="F12" s="264"/>
      <c r="G12" s="262" t="s">
        <v>48</v>
      </c>
      <c r="H12" s="263"/>
      <c r="I12" s="263"/>
      <c r="J12" s="264"/>
      <c r="K12" s="262" t="s">
        <v>5</v>
      </c>
      <c r="L12" s="263"/>
      <c r="M12" s="263"/>
      <c r="N12" s="264"/>
      <c r="O12" s="268" t="s">
        <v>6</v>
      </c>
      <c r="P12" s="269"/>
      <c r="Q12" s="269"/>
      <c r="R12" s="269"/>
      <c r="S12" s="269"/>
      <c r="T12" s="269"/>
      <c r="U12" s="269"/>
      <c r="V12" s="269"/>
      <c r="W12" s="269"/>
      <c r="X12" s="270"/>
      <c r="Y12" s="49"/>
      <c r="Z12" s="50"/>
      <c r="AA12" s="50"/>
      <c r="AB12" s="374"/>
      <c r="AC12" s="374"/>
      <c r="AD12" s="377" t="s">
        <v>132</v>
      </c>
      <c r="AE12" s="377"/>
      <c r="AF12" s="377"/>
      <c r="AG12" s="377"/>
      <c r="AH12" s="377"/>
      <c r="AI12" s="725">
        <v>3</v>
      </c>
      <c r="AJ12" s="725"/>
      <c r="AK12" s="725"/>
      <c r="AL12" s="725">
        <v>3</v>
      </c>
      <c r="AM12" s="725"/>
      <c r="AN12" s="725"/>
      <c r="AO12" s="725"/>
      <c r="AP12" s="382">
        <f t="shared" ref="AP12:AP22" si="0">AL12/AI12</f>
        <v>1</v>
      </c>
      <c r="AQ12" s="382"/>
      <c r="AR12" s="385"/>
    </row>
    <row r="13" spans="2:44" ht="25.5" customHeight="1">
      <c r="B13" s="265"/>
      <c r="C13" s="266"/>
      <c r="D13" s="266"/>
      <c r="E13" s="266"/>
      <c r="F13" s="267"/>
      <c r="G13" s="265"/>
      <c r="H13" s="266"/>
      <c r="I13" s="266"/>
      <c r="J13" s="267"/>
      <c r="K13" s="265"/>
      <c r="L13" s="266"/>
      <c r="M13" s="266"/>
      <c r="N13" s="267"/>
      <c r="O13" s="268" t="s">
        <v>55</v>
      </c>
      <c r="P13" s="269"/>
      <c r="Q13" s="269"/>
      <c r="R13" s="270"/>
      <c r="S13" s="268" t="s">
        <v>54</v>
      </c>
      <c r="T13" s="269"/>
      <c r="U13" s="270"/>
      <c r="V13" s="268" t="s">
        <v>53</v>
      </c>
      <c r="W13" s="269"/>
      <c r="X13" s="270"/>
      <c r="Y13" s="49"/>
      <c r="Z13" s="50"/>
      <c r="AA13" s="50"/>
      <c r="AB13" s="374"/>
      <c r="AC13" s="374"/>
      <c r="AD13" s="377" t="s">
        <v>133</v>
      </c>
      <c r="AE13" s="377"/>
      <c r="AF13" s="377"/>
      <c r="AG13" s="377"/>
      <c r="AH13" s="377"/>
      <c r="AI13" s="725">
        <v>3</v>
      </c>
      <c r="AJ13" s="725"/>
      <c r="AK13" s="725"/>
      <c r="AL13" s="725">
        <v>3</v>
      </c>
      <c r="AM13" s="725"/>
      <c r="AN13" s="725"/>
      <c r="AO13" s="725"/>
      <c r="AP13" s="382">
        <f t="shared" si="0"/>
        <v>1</v>
      </c>
      <c r="AQ13" s="382"/>
      <c r="AR13" s="385"/>
    </row>
    <row r="14" spans="2:44" ht="29.25" customHeight="1">
      <c r="B14" s="276" t="s">
        <v>351</v>
      </c>
      <c r="C14" s="276"/>
      <c r="D14" s="276"/>
      <c r="E14" s="276"/>
      <c r="F14" s="276"/>
      <c r="G14" s="261" t="s">
        <v>101</v>
      </c>
      <c r="H14" s="261"/>
      <c r="I14" s="261"/>
      <c r="J14" s="261"/>
      <c r="K14" s="261">
        <v>1</v>
      </c>
      <c r="L14" s="261"/>
      <c r="M14" s="261"/>
      <c r="N14" s="261"/>
      <c r="O14" s="277">
        <v>1</v>
      </c>
      <c r="P14" s="278"/>
      <c r="Q14" s="278"/>
      <c r="R14" s="279"/>
      <c r="S14" s="329">
        <v>44561</v>
      </c>
      <c r="T14" s="330"/>
      <c r="U14" s="331"/>
      <c r="V14" s="332">
        <v>2021</v>
      </c>
      <c r="W14" s="332"/>
      <c r="X14" s="332"/>
      <c r="AB14" s="374"/>
      <c r="AC14" s="374"/>
      <c r="AD14" s="377" t="s">
        <v>134</v>
      </c>
      <c r="AE14" s="377"/>
      <c r="AF14" s="377"/>
      <c r="AG14" s="377"/>
      <c r="AH14" s="377"/>
      <c r="AI14" s="725">
        <v>3</v>
      </c>
      <c r="AJ14" s="725"/>
      <c r="AK14" s="725"/>
      <c r="AL14" s="725">
        <v>3</v>
      </c>
      <c r="AM14" s="725"/>
      <c r="AN14" s="725"/>
      <c r="AO14" s="725"/>
      <c r="AP14" s="382">
        <f t="shared" si="0"/>
        <v>1</v>
      </c>
      <c r="AQ14" s="382"/>
      <c r="AR14" s="385"/>
    </row>
    <row r="15" spans="2:44" ht="18" customHeight="1">
      <c r="B15" s="281" t="s">
        <v>7</v>
      </c>
      <c r="C15" s="282"/>
      <c r="D15" s="282"/>
      <c r="E15" s="282"/>
      <c r="F15" s="282"/>
      <c r="G15" s="282"/>
      <c r="H15" s="282"/>
      <c r="I15" s="282"/>
      <c r="J15" s="282"/>
      <c r="K15" s="282"/>
      <c r="L15" s="282"/>
      <c r="M15" s="282"/>
      <c r="N15" s="282"/>
      <c r="O15" s="282"/>
      <c r="P15" s="282"/>
      <c r="Q15" s="282"/>
      <c r="R15" s="282"/>
      <c r="S15" s="282"/>
      <c r="T15" s="282"/>
      <c r="U15" s="282"/>
      <c r="V15" s="282"/>
      <c r="W15" s="282"/>
      <c r="X15" s="283"/>
      <c r="Z15" s="46" t="s">
        <v>51</v>
      </c>
      <c r="AB15" s="375">
        <v>2021</v>
      </c>
      <c r="AC15" s="375"/>
      <c r="AD15" s="376" t="s">
        <v>135</v>
      </c>
      <c r="AE15" s="376"/>
      <c r="AF15" s="376"/>
      <c r="AG15" s="376"/>
      <c r="AH15" s="376"/>
      <c r="AI15" s="726">
        <v>2</v>
      </c>
      <c r="AJ15" s="726"/>
      <c r="AK15" s="726"/>
      <c r="AL15" s="726">
        <v>2</v>
      </c>
      <c r="AM15" s="726"/>
      <c r="AN15" s="726"/>
      <c r="AO15" s="726"/>
      <c r="AP15" s="379">
        <f t="shared" si="0"/>
        <v>1</v>
      </c>
      <c r="AQ15" s="379"/>
      <c r="AR15" s="384">
        <f t="shared" ref="AR15" si="1">SUM(AP15:AQ18)/4</f>
        <v>1</v>
      </c>
    </row>
    <row r="16" spans="2:44" ht="12.75" customHeight="1">
      <c r="B16" s="271" t="s">
        <v>52</v>
      </c>
      <c r="C16" s="262" t="s">
        <v>8</v>
      </c>
      <c r="D16" s="264"/>
      <c r="E16" s="262" t="s">
        <v>115</v>
      </c>
      <c r="F16" s="264"/>
      <c r="G16" s="262" t="s">
        <v>109</v>
      </c>
      <c r="H16" s="263"/>
      <c r="I16" s="263"/>
      <c r="J16" s="263"/>
      <c r="K16" s="263"/>
      <c r="L16" s="264"/>
      <c r="M16" s="274" t="s">
        <v>116</v>
      </c>
      <c r="N16" s="274"/>
      <c r="O16" s="274"/>
      <c r="P16" s="274"/>
      <c r="Q16" s="274"/>
      <c r="R16" s="274"/>
      <c r="S16" s="274"/>
      <c r="T16" s="274"/>
      <c r="U16" s="274"/>
      <c r="V16" s="274"/>
      <c r="W16" s="274"/>
      <c r="X16" s="274"/>
      <c r="AB16" s="375"/>
      <c r="AC16" s="375"/>
      <c r="AD16" s="376" t="s">
        <v>136</v>
      </c>
      <c r="AE16" s="376"/>
      <c r="AF16" s="376"/>
      <c r="AG16" s="376"/>
      <c r="AH16" s="376"/>
      <c r="AI16" s="726">
        <v>1</v>
      </c>
      <c r="AJ16" s="726"/>
      <c r="AK16" s="726"/>
      <c r="AL16" s="726">
        <v>1</v>
      </c>
      <c r="AM16" s="726"/>
      <c r="AN16" s="726"/>
      <c r="AO16" s="726"/>
      <c r="AP16" s="379">
        <f t="shared" si="0"/>
        <v>1</v>
      </c>
      <c r="AQ16" s="379"/>
      <c r="AR16" s="384"/>
    </row>
    <row r="17" spans="2:44" ht="12.75" customHeight="1">
      <c r="B17" s="272"/>
      <c r="C17" s="265"/>
      <c r="D17" s="267"/>
      <c r="E17" s="265"/>
      <c r="F17" s="267"/>
      <c r="G17" s="265"/>
      <c r="H17" s="266"/>
      <c r="I17" s="266"/>
      <c r="J17" s="266"/>
      <c r="K17" s="266"/>
      <c r="L17" s="267"/>
      <c r="M17" s="268" t="s">
        <v>121</v>
      </c>
      <c r="N17" s="269"/>
      <c r="O17" s="269"/>
      <c r="P17" s="269"/>
      <c r="Q17" s="270"/>
      <c r="R17" s="268" t="s">
        <v>122</v>
      </c>
      <c r="S17" s="269"/>
      <c r="T17" s="269"/>
      <c r="U17" s="269"/>
      <c r="V17" s="273" t="s">
        <v>117</v>
      </c>
      <c r="W17" s="273"/>
      <c r="X17" s="273"/>
      <c r="AB17" s="375"/>
      <c r="AC17" s="375"/>
      <c r="AD17" s="376" t="s">
        <v>137</v>
      </c>
      <c r="AE17" s="376"/>
      <c r="AF17" s="376"/>
      <c r="AG17" s="376"/>
      <c r="AH17" s="376"/>
      <c r="AI17" s="726">
        <v>1</v>
      </c>
      <c r="AJ17" s="726"/>
      <c r="AK17" s="726"/>
      <c r="AL17" s="726">
        <v>1</v>
      </c>
      <c r="AM17" s="726"/>
      <c r="AN17" s="726"/>
      <c r="AO17" s="726"/>
      <c r="AP17" s="379">
        <f t="shared" si="0"/>
        <v>1</v>
      </c>
      <c r="AQ17" s="379"/>
      <c r="AR17" s="384"/>
    </row>
    <row r="18" spans="2:44" ht="28.5" customHeight="1">
      <c r="B18" s="120" t="s">
        <v>188</v>
      </c>
      <c r="C18" s="259" t="s">
        <v>112</v>
      </c>
      <c r="D18" s="260"/>
      <c r="E18" s="261">
        <v>1</v>
      </c>
      <c r="F18" s="261"/>
      <c r="G18" s="276" t="s">
        <v>304</v>
      </c>
      <c r="H18" s="276"/>
      <c r="I18" s="276"/>
      <c r="J18" s="276"/>
      <c r="K18" s="276"/>
      <c r="L18" s="276"/>
      <c r="M18" s="333" t="s">
        <v>123</v>
      </c>
      <c r="N18" s="333"/>
      <c r="O18" s="333"/>
      <c r="P18" s="333"/>
      <c r="Q18" s="333"/>
      <c r="R18" s="334" t="s">
        <v>124</v>
      </c>
      <c r="S18" s="334"/>
      <c r="T18" s="334"/>
      <c r="U18" s="334"/>
      <c r="V18" s="335" t="s">
        <v>125</v>
      </c>
      <c r="W18" s="335"/>
      <c r="X18" s="335"/>
      <c r="AB18" s="375"/>
      <c r="AC18" s="375"/>
      <c r="AD18" s="376" t="s">
        <v>138</v>
      </c>
      <c r="AE18" s="376"/>
      <c r="AF18" s="376"/>
      <c r="AG18" s="376"/>
      <c r="AH18" s="376"/>
      <c r="AI18" s="726">
        <v>1</v>
      </c>
      <c r="AJ18" s="726"/>
      <c r="AK18" s="726"/>
      <c r="AL18" s="726">
        <v>1</v>
      </c>
      <c r="AM18" s="726"/>
      <c r="AN18" s="726"/>
      <c r="AO18" s="726"/>
      <c r="AP18" s="379">
        <f t="shared" si="0"/>
        <v>1</v>
      </c>
      <c r="AQ18" s="379"/>
      <c r="AR18" s="384"/>
    </row>
    <row r="19" spans="2:44" ht="25.15" customHeight="1">
      <c r="B19" s="268" t="s">
        <v>9</v>
      </c>
      <c r="C19" s="269"/>
      <c r="D19" s="269"/>
      <c r="E19" s="269"/>
      <c r="F19" s="269"/>
      <c r="G19" s="269"/>
      <c r="H19" s="269"/>
      <c r="I19" s="269"/>
      <c r="J19" s="269"/>
      <c r="K19" s="269"/>
      <c r="L19" s="270"/>
      <c r="M19" s="268" t="s">
        <v>10</v>
      </c>
      <c r="N19" s="269"/>
      <c r="O19" s="269"/>
      <c r="P19" s="269"/>
      <c r="Q19" s="269"/>
      <c r="R19" s="269"/>
      <c r="S19" s="269"/>
      <c r="T19" s="269"/>
      <c r="U19" s="269"/>
      <c r="V19" s="269"/>
      <c r="W19" s="269"/>
      <c r="X19" s="270"/>
      <c r="AB19" s="374">
        <v>2022</v>
      </c>
      <c r="AC19" s="374"/>
      <c r="AD19" s="377" t="s">
        <v>139</v>
      </c>
      <c r="AE19" s="377"/>
      <c r="AF19" s="377"/>
      <c r="AG19" s="377"/>
      <c r="AH19" s="377"/>
      <c r="AI19" s="725">
        <v>1</v>
      </c>
      <c r="AJ19" s="725"/>
      <c r="AK19" s="725"/>
      <c r="AL19" s="725">
        <v>1</v>
      </c>
      <c r="AM19" s="725"/>
      <c r="AN19" s="725"/>
      <c r="AO19" s="725"/>
      <c r="AP19" s="382">
        <f t="shared" si="0"/>
        <v>1</v>
      </c>
      <c r="AQ19" s="382"/>
      <c r="AR19" s="385" t="e">
        <f t="shared" ref="AR19" si="2">SUM(AP19:AQ22)/4</f>
        <v>#DIV/0!</v>
      </c>
    </row>
    <row r="20" spans="2:44" ht="45.4" customHeight="1">
      <c r="B20" s="259" t="s">
        <v>350</v>
      </c>
      <c r="C20" s="286"/>
      <c r="D20" s="286"/>
      <c r="E20" s="286"/>
      <c r="F20" s="286"/>
      <c r="G20" s="286"/>
      <c r="H20" s="286"/>
      <c r="I20" s="286"/>
      <c r="J20" s="286"/>
      <c r="K20" s="286"/>
      <c r="L20" s="260"/>
      <c r="M20" s="259"/>
      <c r="N20" s="286"/>
      <c r="O20" s="286"/>
      <c r="P20" s="286"/>
      <c r="Q20" s="286"/>
      <c r="R20" s="286"/>
      <c r="S20" s="286"/>
      <c r="T20" s="286"/>
      <c r="U20" s="286"/>
      <c r="V20" s="286"/>
      <c r="W20" s="286"/>
      <c r="X20" s="260"/>
      <c r="AA20" s="51"/>
      <c r="AB20" s="374"/>
      <c r="AC20" s="374"/>
      <c r="AD20" s="377" t="s">
        <v>140</v>
      </c>
      <c r="AE20" s="377"/>
      <c r="AF20" s="377"/>
      <c r="AG20" s="377"/>
      <c r="AH20" s="377"/>
      <c r="AI20" s="725">
        <v>1</v>
      </c>
      <c r="AJ20" s="725"/>
      <c r="AK20" s="725"/>
      <c r="AL20" s="725">
        <v>1</v>
      </c>
      <c r="AM20" s="725"/>
      <c r="AN20" s="725"/>
      <c r="AO20" s="725"/>
      <c r="AP20" s="382">
        <f t="shared" si="0"/>
        <v>1</v>
      </c>
      <c r="AQ20" s="382"/>
      <c r="AR20" s="385"/>
    </row>
    <row r="21" spans="2:44" ht="18.95" customHeight="1">
      <c r="B21" s="281" t="s">
        <v>11</v>
      </c>
      <c r="C21" s="282"/>
      <c r="D21" s="282"/>
      <c r="E21" s="282"/>
      <c r="F21" s="282"/>
      <c r="G21" s="282"/>
      <c r="H21" s="282"/>
      <c r="I21" s="282"/>
      <c r="J21" s="282"/>
      <c r="K21" s="282"/>
      <c r="L21" s="282"/>
      <c r="M21" s="282"/>
      <c r="N21" s="282"/>
      <c r="O21" s="282"/>
      <c r="P21" s="282"/>
      <c r="Q21" s="282"/>
      <c r="R21" s="282"/>
      <c r="S21" s="282"/>
      <c r="T21" s="282"/>
      <c r="U21" s="282"/>
      <c r="V21" s="282"/>
      <c r="W21" s="282"/>
      <c r="X21" s="283"/>
      <c r="AB21" s="374"/>
      <c r="AC21" s="374"/>
      <c r="AD21" s="377" t="s">
        <v>141</v>
      </c>
      <c r="AE21" s="377"/>
      <c r="AF21" s="377"/>
      <c r="AG21" s="377"/>
      <c r="AH21" s="377"/>
      <c r="AI21" s="725"/>
      <c r="AJ21" s="725"/>
      <c r="AK21" s="725"/>
      <c r="AL21" s="725"/>
      <c r="AM21" s="725"/>
      <c r="AN21" s="725"/>
      <c r="AO21" s="725"/>
      <c r="AP21" s="382" t="e">
        <f t="shared" si="0"/>
        <v>#DIV/0!</v>
      </c>
      <c r="AQ21" s="382"/>
      <c r="AR21" s="385"/>
    </row>
    <row r="22" spans="2:44" ht="18.95" customHeight="1">
      <c r="B22" s="284" t="s">
        <v>12</v>
      </c>
      <c r="C22" s="284"/>
      <c r="D22" s="72" t="s">
        <v>13</v>
      </c>
      <c r="E22" s="72" t="s">
        <v>14</v>
      </c>
      <c r="F22" s="72" t="s">
        <v>15</v>
      </c>
      <c r="G22" s="285" t="s">
        <v>16</v>
      </c>
      <c r="H22" s="285"/>
      <c r="I22" s="285"/>
      <c r="J22" s="72" t="s">
        <v>17</v>
      </c>
      <c r="K22" s="285" t="s">
        <v>18</v>
      </c>
      <c r="L22" s="285"/>
      <c r="M22" s="285"/>
      <c r="N22" s="72" t="s">
        <v>19</v>
      </c>
      <c r="O22" s="285" t="s">
        <v>20</v>
      </c>
      <c r="P22" s="285"/>
      <c r="Q22" s="285" t="s">
        <v>21</v>
      </c>
      <c r="R22" s="285"/>
      <c r="S22" s="285"/>
      <c r="T22" s="285" t="s">
        <v>22</v>
      </c>
      <c r="U22" s="285"/>
      <c r="V22" s="285" t="s">
        <v>23</v>
      </c>
      <c r="W22" s="285"/>
      <c r="X22" s="72" t="s">
        <v>24</v>
      </c>
      <c r="AB22" s="374"/>
      <c r="AC22" s="374"/>
      <c r="AD22" s="377" t="s">
        <v>142</v>
      </c>
      <c r="AE22" s="377"/>
      <c r="AF22" s="377"/>
      <c r="AG22" s="377"/>
      <c r="AH22" s="377"/>
      <c r="AI22" s="725"/>
      <c r="AJ22" s="725"/>
      <c r="AK22" s="725"/>
      <c r="AL22" s="725"/>
      <c r="AM22" s="725"/>
      <c r="AN22" s="725"/>
      <c r="AO22" s="725"/>
      <c r="AP22" s="382" t="e">
        <f t="shared" si="0"/>
        <v>#DIV/0!</v>
      </c>
      <c r="AQ22" s="382"/>
      <c r="AR22" s="385"/>
    </row>
    <row r="23" spans="2:44" ht="18.95" customHeight="1">
      <c r="B23" s="284" t="s">
        <v>25</v>
      </c>
      <c r="C23" s="284"/>
      <c r="D23" s="368">
        <f>AL15</f>
        <v>2</v>
      </c>
      <c r="E23" s="369"/>
      <c r="F23" s="370"/>
      <c r="G23" s="371">
        <f>AL16</f>
        <v>1</v>
      </c>
      <c r="H23" s="570"/>
      <c r="I23" s="570"/>
      <c r="J23" s="570"/>
      <c r="K23" s="570"/>
      <c r="L23" s="570"/>
      <c r="M23" s="571"/>
      <c r="N23" s="368">
        <f>AL17</f>
        <v>1</v>
      </c>
      <c r="O23" s="369"/>
      <c r="P23" s="369"/>
      <c r="Q23" s="369"/>
      <c r="R23" s="369"/>
      <c r="S23" s="370"/>
      <c r="T23" s="371">
        <f>AL18</f>
        <v>1</v>
      </c>
      <c r="U23" s="286"/>
      <c r="V23" s="286"/>
      <c r="W23" s="286"/>
      <c r="X23" s="260"/>
      <c r="Z23" s="52"/>
      <c r="AA23" s="52"/>
    </row>
    <row r="24" spans="2:44" ht="18.95" customHeight="1">
      <c r="B24" s="284" t="s">
        <v>26</v>
      </c>
      <c r="C24" s="284"/>
      <c r="D24" s="368">
        <f>AI15</f>
        <v>2</v>
      </c>
      <c r="E24" s="369"/>
      <c r="F24" s="370"/>
      <c r="G24" s="371">
        <f>AI16</f>
        <v>1</v>
      </c>
      <c r="H24" s="286"/>
      <c r="I24" s="286"/>
      <c r="J24" s="286"/>
      <c r="K24" s="286"/>
      <c r="L24" s="286"/>
      <c r="M24" s="260"/>
      <c r="N24" s="368">
        <f>AI17</f>
        <v>1</v>
      </c>
      <c r="O24" s="369"/>
      <c r="P24" s="369"/>
      <c r="Q24" s="369"/>
      <c r="R24" s="369"/>
      <c r="S24" s="370"/>
      <c r="T24" s="371">
        <f>AI18</f>
        <v>1</v>
      </c>
      <c r="U24" s="286"/>
      <c r="V24" s="286"/>
      <c r="W24" s="286"/>
      <c r="X24" s="260"/>
      <c r="Y24" s="53"/>
    </row>
    <row r="25" spans="2:44" ht="19.7" customHeight="1">
      <c r="B25" s="281" t="s">
        <v>47</v>
      </c>
      <c r="C25" s="282"/>
      <c r="D25" s="282"/>
      <c r="E25" s="282"/>
      <c r="F25" s="282"/>
      <c r="G25" s="282"/>
      <c r="H25" s="282"/>
      <c r="I25" s="282"/>
      <c r="J25" s="282"/>
      <c r="K25" s="282"/>
      <c r="L25" s="282"/>
      <c r="M25" s="282"/>
      <c r="N25" s="282"/>
      <c r="O25" s="282"/>
      <c r="P25" s="282"/>
      <c r="Q25" s="282"/>
      <c r="R25" s="282"/>
      <c r="S25" s="282"/>
      <c r="T25" s="282"/>
      <c r="U25" s="282"/>
      <c r="V25" s="282"/>
      <c r="W25" s="282"/>
      <c r="X25" s="283"/>
    </row>
    <row r="26" spans="2:44" ht="25.5">
      <c r="B26" s="72" t="s">
        <v>27</v>
      </c>
      <c r="C26" s="72" t="s">
        <v>28</v>
      </c>
      <c r="D26" s="72" t="s">
        <v>29</v>
      </c>
      <c r="E26" s="72" t="s">
        <v>30</v>
      </c>
      <c r="F26" s="27"/>
      <c r="G26" s="27"/>
      <c r="H26" s="299"/>
      <c r="I26" s="299"/>
      <c r="J26" s="299"/>
      <c r="K26" s="299"/>
      <c r="L26" s="299"/>
      <c r="M26" s="299"/>
      <c r="N26" s="299"/>
      <c r="O26" s="299"/>
      <c r="P26" s="299"/>
      <c r="Q26" s="299"/>
      <c r="R26" s="299"/>
      <c r="S26" s="301"/>
      <c r="T26" s="301"/>
      <c r="U26" s="301"/>
      <c r="V26" s="301"/>
      <c r="W26" s="301"/>
      <c r="X26" s="302"/>
    </row>
    <row r="27" spans="2:44" ht="17.649999999999999" customHeight="1">
      <c r="B27" s="74" t="s">
        <v>31</v>
      </c>
      <c r="C27" s="365">
        <f>IF(ISERROR($D$23/$D$24),0,$D$23/$D$24)</f>
        <v>1</v>
      </c>
      <c r="D27" s="365">
        <f>$E$18</f>
        <v>1</v>
      </c>
      <c r="E27" s="73">
        <f>$O$14</f>
        <v>1</v>
      </c>
      <c r="F27" s="28"/>
      <c r="G27" s="28"/>
      <c r="H27" s="300"/>
      <c r="I27" s="300"/>
      <c r="J27" s="303"/>
      <c r="K27" s="303"/>
      <c r="L27" s="5"/>
      <c r="M27" s="5"/>
      <c r="N27" s="300"/>
      <c r="O27" s="300"/>
      <c r="P27" s="300"/>
      <c r="Q27" s="300"/>
      <c r="R27" s="300"/>
      <c r="S27" s="304"/>
      <c r="T27" s="304"/>
      <c r="U27" s="304"/>
      <c r="V27" s="304"/>
      <c r="W27" s="304"/>
      <c r="X27" s="305"/>
    </row>
    <row r="28" spans="2:44" ht="17.649999999999999" customHeight="1">
      <c r="B28" s="74" t="s">
        <v>32</v>
      </c>
      <c r="C28" s="366"/>
      <c r="D28" s="366"/>
      <c r="E28" s="73">
        <f t="shared" ref="E28:E37" si="3">$O$14</f>
        <v>1</v>
      </c>
      <c r="F28" s="28"/>
      <c r="G28" s="28"/>
      <c r="H28" s="303"/>
      <c r="I28" s="303"/>
      <c r="J28" s="303"/>
      <c r="K28" s="303"/>
      <c r="L28" s="6"/>
      <c r="M28" s="5"/>
      <c r="N28" s="303"/>
      <c r="O28" s="303"/>
      <c r="P28" s="303"/>
      <c r="Q28" s="303"/>
      <c r="R28" s="303"/>
      <c r="S28" s="304"/>
      <c r="T28" s="304"/>
      <c r="U28" s="304"/>
      <c r="V28" s="304"/>
      <c r="W28" s="304"/>
      <c r="X28" s="305"/>
    </row>
    <row r="29" spans="2:44" ht="17.649999999999999" customHeight="1">
      <c r="B29" s="74" t="s">
        <v>33</v>
      </c>
      <c r="C29" s="367"/>
      <c r="D29" s="367"/>
      <c r="E29" s="73">
        <f t="shared" si="3"/>
        <v>1</v>
      </c>
      <c r="F29" s="28"/>
      <c r="G29" s="28"/>
      <c r="H29" s="303"/>
      <c r="I29" s="303"/>
      <c r="J29" s="303"/>
      <c r="K29" s="303"/>
      <c r="L29" s="6"/>
      <c r="M29" s="5"/>
      <c r="N29" s="303"/>
      <c r="O29" s="303"/>
      <c r="P29" s="303"/>
      <c r="Q29" s="303"/>
      <c r="R29" s="303"/>
      <c r="S29" s="304"/>
      <c r="T29" s="304"/>
      <c r="U29" s="304"/>
      <c r="V29" s="304"/>
      <c r="W29" s="304"/>
      <c r="X29" s="305"/>
    </row>
    <row r="30" spans="2:44" ht="17.649999999999999" customHeight="1">
      <c r="B30" s="74" t="s">
        <v>34</v>
      </c>
      <c r="C30" s="365">
        <f>IF(ISERROR($G$23/$G$24),0,$G$23/$G$24)</f>
        <v>1</v>
      </c>
      <c r="D30" s="365">
        <f t="shared" ref="D30:D36" si="4">$E$18</f>
        <v>1</v>
      </c>
      <c r="E30" s="73">
        <f t="shared" si="3"/>
        <v>1</v>
      </c>
      <c r="F30" s="28"/>
      <c r="G30" s="28"/>
      <c r="H30" s="303"/>
      <c r="I30" s="303"/>
      <c r="J30" s="303"/>
      <c r="K30" s="303"/>
      <c r="L30" s="6"/>
      <c r="M30" s="5"/>
      <c r="N30" s="303"/>
      <c r="O30" s="303"/>
      <c r="P30" s="303"/>
      <c r="Q30" s="303"/>
      <c r="R30" s="303"/>
      <c r="S30" s="304"/>
      <c r="T30" s="304"/>
      <c r="U30" s="304"/>
      <c r="V30" s="304"/>
      <c r="W30" s="304"/>
      <c r="X30" s="305"/>
    </row>
    <row r="31" spans="2:44" ht="17.649999999999999" customHeight="1">
      <c r="B31" s="74" t="s">
        <v>35</v>
      </c>
      <c r="C31" s="366"/>
      <c r="D31" s="366"/>
      <c r="E31" s="73">
        <f t="shared" si="3"/>
        <v>1</v>
      </c>
      <c r="F31" s="28"/>
      <c r="G31" s="28"/>
      <c r="H31" s="303"/>
      <c r="I31" s="303"/>
      <c r="J31" s="303"/>
      <c r="K31" s="303"/>
      <c r="L31" s="6"/>
      <c r="M31" s="5"/>
      <c r="N31" s="303"/>
      <c r="O31" s="303"/>
      <c r="P31" s="303"/>
      <c r="Q31" s="303"/>
      <c r="R31" s="303"/>
      <c r="S31" s="304"/>
      <c r="T31" s="304"/>
      <c r="U31" s="304"/>
      <c r="V31" s="304"/>
      <c r="W31" s="304"/>
      <c r="X31" s="305"/>
    </row>
    <row r="32" spans="2:44" ht="17.649999999999999" customHeight="1">
      <c r="B32" s="74" t="s">
        <v>36</v>
      </c>
      <c r="C32" s="367"/>
      <c r="D32" s="367"/>
      <c r="E32" s="73">
        <f t="shared" si="3"/>
        <v>1</v>
      </c>
      <c r="F32" s="28"/>
      <c r="G32" s="28"/>
      <c r="H32" s="303"/>
      <c r="I32" s="303"/>
      <c r="J32" s="303"/>
      <c r="K32" s="303"/>
      <c r="L32" s="6"/>
      <c r="M32" s="5"/>
      <c r="N32" s="303"/>
      <c r="O32" s="303"/>
      <c r="P32" s="303"/>
      <c r="Q32" s="303"/>
      <c r="R32" s="303"/>
      <c r="S32" s="304"/>
      <c r="T32" s="304"/>
      <c r="U32" s="304"/>
      <c r="V32" s="304"/>
      <c r="W32" s="304"/>
      <c r="X32" s="305"/>
    </row>
    <row r="33" spans="2:43" ht="17.649999999999999" customHeight="1">
      <c r="B33" s="74" t="s">
        <v>37</v>
      </c>
      <c r="C33" s="365">
        <f>IF(ISERROR($N$23/$N$24),0,$N$23/$N$24)</f>
        <v>1</v>
      </c>
      <c r="D33" s="365">
        <f t="shared" si="4"/>
        <v>1</v>
      </c>
      <c r="E33" s="73">
        <f t="shared" si="3"/>
        <v>1</v>
      </c>
      <c r="F33" s="28"/>
      <c r="G33" s="28"/>
      <c r="H33" s="303"/>
      <c r="I33" s="303"/>
      <c r="J33" s="303"/>
      <c r="K33" s="303"/>
      <c r="L33" s="6"/>
      <c r="M33" s="5"/>
      <c r="N33" s="303"/>
      <c r="O33" s="303"/>
      <c r="P33" s="303"/>
      <c r="Q33" s="303"/>
      <c r="R33" s="303"/>
      <c r="S33" s="304"/>
      <c r="T33" s="304"/>
      <c r="U33" s="304"/>
      <c r="V33" s="304"/>
      <c r="W33" s="304"/>
      <c r="X33" s="305"/>
    </row>
    <row r="34" spans="2:43" ht="17.649999999999999" customHeight="1">
      <c r="B34" s="74" t="s">
        <v>38</v>
      </c>
      <c r="C34" s="366"/>
      <c r="D34" s="366"/>
      <c r="E34" s="73">
        <f t="shared" si="3"/>
        <v>1</v>
      </c>
      <c r="F34" s="28"/>
      <c r="G34" s="28"/>
      <c r="H34" s="303"/>
      <c r="I34" s="303"/>
      <c r="J34" s="303"/>
      <c r="K34" s="303"/>
      <c r="L34" s="6"/>
      <c r="M34" s="5"/>
      <c r="N34" s="303"/>
      <c r="O34" s="303"/>
      <c r="P34" s="303"/>
      <c r="Q34" s="303"/>
      <c r="R34" s="303"/>
      <c r="S34" s="304"/>
      <c r="T34" s="304"/>
      <c r="U34" s="304"/>
      <c r="V34" s="304"/>
      <c r="W34" s="304"/>
      <c r="X34" s="305"/>
    </row>
    <row r="35" spans="2:43" ht="17.649999999999999" customHeight="1">
      <c r="B35" s="74" t="s">
        <v>39</v>
      </c>
      <c r="C35" s="367"/>
      <c r="D35" s="367"/>
      <c r="E35" s="73">
        <f t="shared" si="3"/>
        <v>1</v>
      </c>
      <c r="F35" s="28"/>
      <c r="G35" s="28"/>
      <c r="H35" s="303"/>
      <c r="I35" s="303"/>
      <c r="J35" s="303"/>
      <c r="K35" s="303"/>
      <c r="L35" s="6"/>
      <c r="M35" s="5"/>
      <c r="N35" s="303"/>
      <c r="O35" s="303"/>
      <c r="P35" s="303"/>
      <c r="Q35" s="303"/>
      <c r="R35" s="303"/>
      <c r="S35" s="304"/>
      <c r="T35" s="304"/>
      <c r="U35" s="304"/>
      <c r="V35" s="304"/>
      <c r="W35" s="304"/>
      <c r="X35" s="305"/>
    </row>
    <row r="36" spans="2:43" ht="17.649999999999999" customHeight="1">
      <c r="B36" s="74" t="s">
        <v>40</v>
      </c>
      <c r="C36" s="365">
        <f>IF(ISERROR($T$23/$T$24),0,$T$23/$T$24)</f>
        <v>1</v>
      </c>
      <c r="D36" s="365">
        <f t="shared" si="4"/>
        <v>1</v>
      </c>
      <c r="E36" s="73">
        <f t="shared" si="3"/>
        <v>1</v>
      </c>
      <c r="F36" s="28"/>
      <c r="G36" s="28"/>
      <c r="H36" s="303"/>
      <c r="I36" s="303"/>
      <c r="J36" s="303"/>
      <c r="K36" s="303"/>
      <c r="L36" s="6"/>
      <c r="M36" s="5"/>
      <c r="N36" s="303"/>
      <c r="O36" s="303"/>
      <c r="P36" s="303"/>
      <c r="Q36" s="303"/>
      <c r="R36" s="303"/>
      <c r="S36" s="304"/>
      <c r="T36" s="304"/>
      <c r="U36" s="304"/>
      <c r="V36" s="304"/>
      <c r="W36" s="304"/>
      <c r="X36" s="305"/>
    </row>
    <row r="37" spans="2:43" ht="17.649999999999999" customHeight="1">
      <c r="B37" s="74" t="s">
        <v>41</v>
      </c>
      <c r="C37" s="366"/>
      <c r="D37" s="366"/>
      <c r="E37" s="73">
        <f t="shared" si="3"/>
        <v>1</v>
      </c>
      <c r="F37" s="28"/>
      <c r="G37" s="28"/>
      <c r="H37" s="303"/>
      <c r="I37" s="303"/>
      <c r="J37" s="303"/>
      <c r="K37" s="303"/>
      <c r="L37" s="6"/>
      <c r="M37" s="5"/>
      <c r="N37" s="303"/>
      <c r="O37" s="303"/>
      <c r="P37" s="303"/>
      <c r="Q37" s="303"/>
      <c r="R37" s="303"/>
      <c r="S37" s="304"/>
      <c r="T37" s="304"/>
      <c r="U37" s="304"/>
      <c r="V37" s="304"/>
      <c r="W37" s="304"/>
      <c r="X37" s="305"/>
    </row>
    <row r="38" spans="2:43" ht="17.649999999999999" customHeight="1">
      <c r="B38" s="74" t="s">
        <v>42</v>
      </c>
      <c r="C38" s="367"/>
      <c r="D38" s="367"/>
      <c r="E38" s="73">
        <v>0</v>
      </c>
      <c r="F38" s="29"/>
      <c r="G38" s="29"/>
      <c r="H38" s="308"/>
      <c r="I38" s="308"/>
      <c r="J38" s="308"/>
      <c r="K38" s="308"/>
      <c r="L38" s="7"/>
      <c r="M38" s="8"/>
      <c r="N38" s="308"/>
      <c r="O38" s="308"/>
      <c r="P38" s="308"/>
      <c r="Q38" s="308"/>
      <c r="R38" s="308"/>
      <c r="S38" s="306"/>
      <c r="T38" s="306"/>
      <c r="U38" s="306"/>
      <c r="V38" s="306"/>
      <c r="W38" s="306"/>
      <c r="X38" s="307"/>
    </row>
    <row r="39" spans="2:43"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43" ht="15.75" customHeight="1">
      <c r="B40" s="311" t="s">
        <v>50</v>
      </c>
      <c r="C40" s="312"/>
      <c r="D40" s="312"/>
      <c r="E40" s="312"/>
      <c r="F40" s="312"/>
      <c r="G40" s="312"/>
      <c r="H40" s="312"/>
      <c r="I40" s="312"/>
      <c r="J40" s="312"/>
      <c r="K40" s="312"/>
      <c r="L40" s="312"/>
      <c r="M40" s="312"/>
      <c r="N40" s="312"/>
      <c r="O40" s="312"/>
      <c r="P40" s="312"/>
      <c r="Q40" s="312"/>
      <c r="R40" s="312"/>
      <c r="S40" s="312"/>
      <c r="T40" s="312"/>
      <c r="U40" s="312"/>
      <c r="V40" s="312"/>
      <c r="W40" s="312"/>
      <c r="X40" s="313"/>
    </row>
    <row r="41" spans="2:43" ht="33" customHeight="1">
      <c r="B41" s="309"/>
      <c r="C41" s="309"/>
      <c r="D41" s="309"/>
      <c r="E41" s="309"/>
      <c r="F41" s="309"/>
      <c r="G41" s="309"/>
      <c r="H41" s="309"/>
      <c r="I41" s="309"/>
      <c r="J41" s="309"/>
      <c r="K41" s="309"/>
      <c r="L41" s="309"/>
      <c r="M41" s="309"/>
      <c r="N41" s="309"/>
      <c r="O41" s="309"/>
      <c r="P41" s="309"/>
      <c r="Q41" s="309"/>
      <c r="R41" s="309"/>
      <c r="S41" s="309"/>
      <c r="T41" s="309"/>
      <c r="U41" s="309"/>
      <c r="V41" s="309"/>
      <c r="W41" s="309"/>
      <c r="X41" s="309"/>
      <c r="Y41" s="54"/>
      <c r="Z41" s="55"/>
      <c r="AA41" s="55"/>
    </row>
    <row r="42" spans="2:43" ht="10.5" customHeight="1">
      <c r="B42" s="310"/>
      <c r="C42" s="299"/>
      <c r="D42" s="299"/>
      <c r="E42" s="299"/>
      <c r="F42" s="299"/>
      <c r="G42" s="299"/>
      <c r="H42" s="299"/>
      <c r="I42" s="299"/>
      <c r="J42" s="299"/>
      <c r="K42" s="299"/>
      <c r="L42" s="299"/>
      <c r="M42" s="299"/>
      <c r="N42" s="299"/>
      <c r="O42" s="299"/>
      <c r="P42" s="299"/>
      <c r="Q42" s="299"/>
      <c r="R42" s="299"/>
      <c r="S42" s="299"/>
      <c r="T42" s="299"/>
      <c r="U42" s="299"/>
      <c r="V42" s="299"/>
      <c r="W42" s="299"/>
      <c r="X42" s="302"/>
      <c r="Y42" s="56"/>
      <c r="Z42" s="57"/>
      <c r="AA42" s="58"/>
    </row>
    <row r="43" spans="2:43" ht="18" customHeight="1">
      <c r="B43" s="323" t="s">
        <v>43</v>
      </c>
      <c r="C43" s="324"/>
      <c r="D43" s="324"/>
      <c r="E43" s="324"/>
      <c r="F43" s="324"/>
      <c r="G43" s="324"/>
      <c r="H43" s="324"/>
      <c r="I43" s="324"/>
      <c r="J43" s="324"/>
      <c r="K43" s="324"/>
      <c r="L43" s="324"/>
      <c r="M43" s="324"/>
      <c r="N43" s="324"/>
      <c r="O43" s="324"/>
      <c r="P43" s="324"/>
      <c r="Q43" s="324"/>
      <c r="R43" s="324"/>
      <c r="S43" s="324"/>
      <c r="T43" s="324"/>
      <c r="U43" s="324"/>
      <c r="V43" s="324"/>
      <c r="W43" s="324"/>
      <c r="X43" s="325"/>
      <c r="Y43" s="56"/>
      <c r="Z43" s="57"/>
      <c r="AA43" s="58"/>
    </row>
    <row r="44" spans="2:43" ht="32.25" customHeight="1">
      <c r="B44" s="326"/>
      <c r="C44" s="327"/>
      <c r="D44" s="327"/>
      <c r="E44" s="327"/>
      <c r="F44" s="327"/>
      <c r="G44" s="327"/>
      <c r="H44" s="327"/>
      <c r="I44" s="327"/>
      <c r="J44" s="327"/>
      <c r="K44" s="327"/>
      <c r="L44" s="327"/>
      <c r="M44" s="327"/>
      <c r="N44" s="327"/>
      <c r="O44" s="327"/>
      <c r="P44" s="327"/>
      <c r="Q44" s="327"/>
      <c r="R44" s="327"/>
      <c r="S44" s="327"/>
      <c r="T44" s="327"/>
      <c r="U44" s="327"/>
      <c r="V44" s="327"/>
      <c r="W44" s="327"/>
      <c r="X44" s="328"/>
      <c r="Y44" s="56"/>
      <c r="Z44" s="57"/>
      <c r="AA44" s="58"/>
    </row>
    <row r="45" spans="2:43" ht="8.4499999999999993" customHeight="1">
      <c r="B45" s="30"/>
      <c r="C45" s="27"/>
      <c r="D45" s="27"/>
      <c r="E45" s="27"/>
      <c r="F45" s="27"/>
      <c r="G45" s="299"/>
      <c r="H45" s="299"/>
      <c r="I45" s="299"/>
      <c r="J45" s="299"/>
      <c r="K45" s="299"/>
      <c r="L45" s="299"/>
      <c r="M45" s="27"/>
      <c r="N45" s="27"/>
      <c r="O45" s="27"/>
      <c r="P45" s="27"/>
      <c r="Q45" s="27"/>
      <c r="R45" s="27"/>
      <c r="S45" s="27"/>
      <c r="T45" s="27"/>
      <c r="U45" s="27"/>
      <c r="V45" s="27"/>
      <c r="W45" s="27"/>
      <c r="X45" s="31"/>
      <c r="Y45" s="56"/>
      <c r="Z45" s="57"/>
      <c r="AA45" s="58"/>
    </row>
    <row r="46" spans="2:43" s="10" customFormat="1" ht="12.75">
      <c r="B46" s="314" t="s">
        <v>44</v>
      </c>
      <c r="C46" s="315"/>
      <c r="D46" s="315"/>
      <c r="E46" s="315"/>
      <c r="F46" s="315"/>
      <c r="G46" s="315"/>
      <c r="H46" s="315"/>
      <c r="I46" s="148"/>
      <c r="J46" s="149" t="s">
        <v>45</v>
      </c>
      <c r="K46" s="148"/>
      <c r="L46" s="457" t="s">
        <v>278</v>
      </c>
      <c r="M46" s="458"/>
      <c r="N46" s="148"/>
      <c r="O46" s="5" t="s">
        <v>46</v>
      </c>
      <c r="P46" s="148"/>
      <c r="Q46" s="259"/>
      <c r="R46" s="260"/>
      <c r="S46" s="148"/>
      <c r="T46" s="148"/>
      <c r="U46" s="148"/>
      <c r="V46" s="148"/>
      <c r="W46" s="148"/>
      <c r="X46" s="150"/>
      <c r="Y46" s="56"/>
      <c r="Z46" s="57"/>
      <c r="AA46" s="58"/>
      <c r="AB46" s="151"/>
      <c r="AC46" s="151"/>
      <c r="AD46" s="151"/>
      <c r="AE46" s="151"/>
      <c r="AF46" s="151"/>
      <c r="AG46" s="151"/>
      <c r="AH46" s="151"/>
      <c r="AI46" s="151"/>
      <c r="AJ46" s="151"/>
      <c r="AK46" s="151"/>
      <c r="AL46" s="151"/>
      <c r="AM46" s="151"/>
      <c r="AN46" s="151"/>
      <c r="AO46" s="151"/>
      <c r="AP46" s="151"/>
      <c r="AQ46" s="151"/>
    </row>
    <row r="47" spans="2:43" ht="8.4499999999999993" customHeight="1">
      <c r="B47" s="34"/>
      <c r="C47" s="28"/>
      <c r="D47" s="28"/>
      <c r="E47" s="28"/>
      <c r="F47" s="28"/>
      <c r="G47" s="28"/>
      <c r="H47" s="28"/>
      <c r="I47" s="318"/>
      <c r="J47" s="318"/>
      <c r="K47" s="318"/>
      <c r="L47" s="318"/>
      <c r="M47" s="318"/>
      <c r="N47" s="318"/>
      <c r="O47" s="318"/>
      <c r="P47" s="318"/>
      <c r="Q47" s="318"/>
      <c r="R47" s="318"/>
      <c r="S47" s="318"/>
      <c r="T47" s="318"/>
      <c r="U47" s="318"/>
      <c r="V47" s="318"/>
      <c r="W47" s="318"/>
      <c r="X47" s="319"/>
      <c r="Y47" s="56"/>
      <c r="Z47" s="57"/>
      <c r="AA47" s="58"/>
    </row>
    <row r="48" spans="2:43" ht="35.25" customHeight="1">
      <c r="B48" s="320" t="s">
        <v>57</v>
      </c>
      <c r="C48" s="321"/>
      <c r="D48" s="321"/>
      <c r="E48" s="321"/>
      <c r="F48" s="321"/>
      <c r="G48" s="321"/>
      <c r="H48" s="321"/>
      <c r="I48" s="321"/>
      <c r="J48" s="321"/>
      <c r="K48" s="321"/>
      <c r="L48" s="321"/>
      <c r="M48" s="321"/>
      <c r="N48" s="321"/>
      <c r="O48" s="321"/>
      <c r="P48" s="321"/>
      <c r="Q48" s="321"/>
      <c r="R48" s="321"/>
      <c r="S48" s="321"/>
      <c r="T48" s="321"/>
      <c r="U48" s="321"/>
      <c r="V48" s="321"/>
      <c r="W48" s="321"/>
      <c r="X48" s="322"/>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303"/>
      <c r="H50" s="303"/>
      <c r="I50" s="303"/>
      <c r="J50" s="303"/>
      <c r="K50" s="303"/>
      <c r="L50" s="303"/>
      <c r="M50" s="303"/>
      <c r="N50" s="303"/>
      <c r="O50" s="303"/>
      <c r="P50" s="303"/>
      <c r="Q50" s="303"/>
      <c r="R50" s="303"/>
      <c r="S50" s="303"/>
      <c r="T50" s="303"/>
      <c r="U50" s="303"/>
      <c r="V50" s="303"/>
      <c r="W50" s="303"/>
      <c r="X50" s="303"/>
      <c r="Y50" s="56"/>
      <c r="Z50" s="57"/>
      <c r="AA50" s="58"/>
    </row>
  </sheetData>
  <sheetProtection selectLockedCells="1" selectUnlockedCells="1"/>
  <mergeCells count="212">
    <mergeCell ref="B1:T1"/>
    <mergeCell ref="U1:X4"/>
    <mergeCell ref="B2:T4"/>
    <mergeCell ref="AB3:AR4"/>
    <mergeCell ref="C5:D5"/>
    <mergeCell ref="E5:G5"/>
    <mergeCell ref="H5:J5"/>
    <mergeCell ref="K5:N5"/>
    <mergeCell ref="O5:R5"/>
    <mergeCell ref="S5:V5"/>
    <mergeCell ref="AR5:AR6"/>
    <mergeCell ref="B6:X6"/>
    <mergeCell ref="AB1:AR1"/>
    <mergeCell ref="AR7:AR10"/>
    <mergeCell ref="W5:X5"/>
    <mergeCell ref="AB5:AC6"/>
    <mergeCell ref="AD5:AH6"/>
    <mergeCell ref="AI5:AK6"/>
    <mergeCell ref="AL5:AO6"/>
    <mergeCell ref="AP5:AQ6"/>
    <mergeCell ref="AD8:AH8"/>
    <mergeCell ref="B9:X9"/>
    <mergeCell ref="AD9:AH9"/>
    <mergeCell ref="B10:X10"/>
    <mergeCell ref="AD10:AH10"/>
    <mergeCell ref="B11:X11"/>
    <mergeCell ref="AB11:AC14"/>
    <mergeCell ref="AD11:AH11"/>
    <mergeCell ref="AI11:AK11"/>
    <mergeCell ref="AL11:AO11"/>
    <mergeCell ref="AP11:AQ11"/>
    <mergeCell ref="AL13:AO13"/>
    <mergeCell ref="AP14:AQ14"/>
    <mergeCell ref="AI7:AK10"/>
    <mergeCell ref="AL7:AO10"/>
    <mergeCell ref="AP7:AQ10"/>
    <mergeCell ref="B7:F8"/>
    <mergeCell ref="G7:X8"/>
    <mergeCell ref="AB7:AC10"/>
    <mergeCell ref="AD7:AH7"/>
    <mergeCell ref="AR11:AR14"/>
    <mergeCell ref="B12:F13"/>
    <mergeCell ref="G12:J13"/>
    <mergeCell ref="K12:N13"/>
    <mergeCell ref="O12:X12"/>
    <mergeCell ref="AD12:AH12"/>
    <mergeCell ref="AI12:AK12"/>
    <mergeCell ref="AL12:AO12"/>
    <mergeCell ref="AP12:AQ12"/>
    <mergeCell ref="AP13:AQ13"/>
    <mergeCell ref="B14:F14"/>
    <mergeCell ref="G14:J14"/>
    <mergeCell ref="K14:N14"/>
    <mergeCell ref="O14:R14"/>
    <mergeCell ref="S14:U14"/>
    <mergeCell ref="V14:X14"/>
    <mergeCell ref="AD14:AH14"/>
    <mergeCell ref="AI14:AK14"/>
    <mergeCell ref="AL14:AO14"/>
    <mergeCell ref="O13:R13"/>
    <mergeCell ref="S13:U13"/>
    <mergeCell ref="V13:X13"/>
    <mergeCell ref="AD13:AH13"/>
    <mergeCell ref="AI13:AK13"/>
    <mergeCell ref="B15:X15"/>
    <mergeCell ref="AB15:AC18"/>
    <mergeCell ref="AD15:AH15"/>
    <mergeCell ref="AI15:AK15"/>
    <mergeCell ref="AL15:AO15"/>
    <mergeCell ref="AP15:AQ15"/>
    <mergeCell ref="M17:Q17"/>
    <mergeCell ref="R17:U17"/>
    <mergeCell ref="V17:X17"/>
    <mergeCell ref="AR15:AR18"/>
    <mergeCell ref="B16:B17"/>
    <mergeCell ref="C16:D17"/>
    <mergeCell ref="E16:F17"/>
    <mergeCell ref="G16:L17"/>
    <mergeCell ref="M16:X16"/>
    <mergeCell ref="AD16:AH16"/>
    <mergeCell ref="AI16:AK16"/>
    <mergeCell ref="AL16:AO16"/>
    <mergeCell ref="AP16:AQ16"/>
    <mergeCell ref="AD17:AH17"/>
    <mergeCell ref="AI17:AK17"/>
    <mergeCell ref="AL17:AO17"/>
    <mergeCell ref="AP17:AQ17"/>
    <mergeCell ref="C18:D18"/>
    <mergeCell ref="E18:F18"/>
    <mergeCell ref="G18:L18"/>
    <mergeCell ref="M18:Q18"/>
    <mergeCell ref="R18:U18"/>
    <mergeCell ref="V18:X18"/>
    <mergeCell ref="AD18:AH18"/>
    <mergeCell ref="AI18:AK18"/>
    <mergeCell ref="AL18:AO18"/>
    <mergeCell ref="AP18:AQ18"/>
    <mergeCell ref="AR19:AR22"/>
    <mergeCell ref="B20:L20"/>
    <mergeCell ref="M20:X20"/>
    <mergeCell ref="AD20:AH20"/>
    <mergeCell ref="AI20:AK20"/>
    <mergeCell ref="AL20:AO20"/>
    <mergeCell ref="AP20:AQ20"/>
    <mergeCell ref="B21:X21"/>
    <mergeCell ref="AD21:AH21"/>
    <mergeCell ref="AI21:AK21"/>
    <mergeCell ref="AL21:AO21"/>
    <mergeCell ref="AP21:AQ21"/>
    <mergeCell ref="B22:C22"/>
    <mergeCell ref="G22:I22"/>
    <mergeCell ref="K22:M22"/>
    <mergeCell ref="O22:P22"/>
    <mergeCell ref="Q22:S22"/>
    <mergeCell ref="AI22:AK22"/>
    <mergeCell ref="AL22:AO22"/>
    <mergeCell ref="AP22:AQ22"/>
    <mergeCell ref="B19:L19"/>
    <mergeCell ref="M19:X19"/>
    <mergeCell ref="AB19:AC22"/>
    <mergeCell ref="AD19:AH19"/>
    <mergeCell ref="AI19:AK19"/>
    <mergeCell ref="AL19:AO19"/>
    <mergeCell ref="AP19:AQ19"/>
    <mergeCell ref="B24:C24"/>
    <mergeCell ref="AD22:AH22"/>
    <mergeCell ref="B25:X25"/>
    <mergeCell ref="T22:U22"/>
    <mergeCell ref="V22:W22"/>
    <mergeCell ref="D23:F23"/>
    <mergeCell ref="G23:M23"/>
    <mergeCell ref="N23:S23"/>
    <mergeCell ref="T23:X23"/>
    <mergeCell ref="D24:F24"/>
    <mergeCell ref="G24:M24"/>
    <mergeCell ref="N24:S24"/>
    <mergeCell ref="T24:X24"/>
    <mergeCell ref="B23:C23"/>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H34:I34"/>
    <mergeCell ref="D36:D38"/>
    <mergeCell ref="J34:K34"/>
    <mergeCell ref="N34:O34"/>
    <mergeCell ref="P34:R34"/>
    <mergeCell ref="H35:I35"/>
    <mergeCell ref="J35:K35"/>
    <mergeCell ref="N35:O35"/>
    <mergeCell ref="P35:R35"/>
    <mergeCell ref="H32:I32"/>
    <mergeCell ref="J32:K32"/>
    <mergeCell ref="N32:O32"/>
    <mergeCell ref="P32:R32"/>
    <mergeCell ref="H33:I33"/>
    <mergeCell ref="J33:K33"/>
    <mergeCell ref="N33:O33"/>
    <mergeCell ref="P33:R33"/>
    <mergeCell ref="I47:X47"/>
    <mergeCell ref="B48:X48"/>
    <mergeCell ref="G50:H50"/>
    <mergeCell ref="I50:X50"/>
    <mergeCell ref="B42:X42"/>
    <mergeCell ref="B43:X43"/>
    <mergeCell ref="B44:X44"/>
    <mergeCell ref="G45:H45"/>
    <mergeCell ref="I45:J45"/>
    <mergeCell ref="K45:L45"/>
    <mergeCell ref="C27:C29"/>
    <mergeCell ref="D27:D29"/>
    <mergeCell ref="C30:C32"/>
    <mergeCell ref="D30:D32"/>
    <mergeCell ref="C33:C35"/>
    <mergeCell ref="D33:D35"/>
    <mergeCell ref="B46:H46"/>
    <mergeCell ref="L46:M46"/>
    <mergeCell ref="Q46:R46"/>
    <mergeCell ref="H38:I38"/>
    <mergeCell ref="J38:K38"/>
    <mergeCell ref="N38:O38"/>
    <mergeCell ref="P38:R38"/>
    <mergeCell ref="B40:X40"/>
    <mergeCell ref="B41:X41"/>
    <mergeCell ref="H36:I36"/>
    <mergeCell ref="J36:K36"/>
    <mergeCell ref="N36:O36"/>
    <mergeCell ref="P36:R36"/>
    <mergeCell ref="H37:I37"/>
    <mergeCell ref="J37:K37"/>
    <mergeCell ref="N37:O37"/>
    <mergeCell ref="P37:R37"/>
    <mergeCell ref="C36:C38"/>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Hoja1!$A$3:$A$24</xm:f>
          </x14:formula1>
          <xm:sqref>G7:X8</xm:sqref>
        </x14:dataValidation>
        <x14:dataValidation type="list" allowBlank="1" showInputMessage="1" showErrorMessage="1">
          <x14:formula1>
            <xm:f>Hoja1!$F$3:$F$8</xm:f>
          </x14:formula1>
          <xm:sqref>C18:D18</xm:sqref>
        </x14:dataValidation>
        <x14:dataValidation type="list" allowBlank="1" showInputMessage="1" showErrorMessage="1">
          <x14:formula1>
            <xm:f>Hoja1!$D$3:$D$13</xm:f>
          </x14:formula1>
          <xm:sqref>G14:J14</xm:sqref>
        </x14:dataValidation>
      </x14:dataValidations>
    </ext>
  </extLst>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pageSetUpPr fitToPage="1"/>
  </sheetPr>
  <dimension ref="B1:AR50"/>
  <sheetViews>
    <sheetView zoomScale="80" zoomScaleNormal="80" zoomScaleSheetLayoutView="100" workbookViewId="0">
      <selection activeCell="H5" sqref="H5:J5"/>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34" width="4.625" style="46"/>
    <col min="35" max="37" width="5.25" style="46" customWidth="1"/>
    <col min="38" max="43" width="4.625" style="46"/>
    <col min="44" max="44" width="8.25" style="23" customWidth="1"/>
    <col min="45" max="16384" width="4.625" style="23"/>
  </cols>
  <sheetData>
    <row r="1" spans="2:44" ht="20.25" customHeight="1">
      <c r="B1" s="344" t="s">
        <v>72</v>
      </c>
      <c r="C1" s="345"/>
      <c r="D1" s="345"/>
      <c r="E1" s="345"/>
      <c r="F1" s="345"/>
      <c r="G1" s="345"/>
      <c r="H1" s="345"/>
      <c r="I1" s="345"/>
      <c r="J1" s="345"/>
      <c r="K1" s="345"/>
      <c r="L1" s="345"/>
      <c r="M1" s="345"/>
      <c r="N1" s="345"/>
      <c r="O1" s="345"/>
      <c r="P1" s="345"/>
      <c r="Q1" s="345"/>
      <c r="R1" s="345"/>
      <c r="S1" s="345"/>
      <c r="T1" s="346"/>
      <c r="U1" s="356"/>
      <c r="V1" s="357"/>
      <c r="W1" s="357"/>
      <c r="X1" s="358"/>
      <c r="AB1" s="383" t="s">
        <v>374</v>
      </c>
      <c r="AC1" s="383"/>
      <c r="AD1" s="383"/>
      <c r="AE1" s="383"/>
      <c r="AF1" s="383"/>
      <c r="AG1" s="383"/>
      <c r="AH1" s="383"/>
      <c r="AI1" s="383"/>
      <c r="AJ1" s="383"/>
      <c r="AK1" s="383"/>
      <c r="AL1" s="383"/>
      <c r="AM1" s="383"/>
      <c r="AN1" s="383"/>
      <c r="AO1" s="383"/>
      <c r="AP1" s="383"/>
      <c r="AQ1" s="383"/>
      <c r="AR1" s="383"/>
    </row>
    <row r="2" spans="2:44" ht="13.5" customHeight="1">
      <c r="B2" s="347" t="s">
        <v>75</v>
      </c>
      <c r="C2" s="348"/>
      <c r="D2" s="348"/>
      <c r="E2" s="348"/>
      <c r="F2" s="348"/>
      <c r="G2" s="348"/>
      <c r="H2" s="348"/>
      <c r="I2" s="348"/>
      <c r="J2" s="348"/>
      <c r="K2" s="348"/>
      <c r="L2" s="348"/>
      <c r="M2" s="348"/>
      <c r="N2" s="348"/>
      <c r="O2" s="348"/>
      <c r="P2" s="348"/>
      <c r="Q2" s="348"/>
      <c r="R2" s="348"/>
      <c r="S2" s="348"/>
      <c r="T2" s="349"/>
      <c r="U2" s="359"/>
      <c r="V2" s="360"/>
      <c r="W2" s="360"/>
      <c r="X2" s="361"/>
    </row>
    <row r="3" spans="2:44" ht="13.5" customHeight="1">
      <c r="B3" s="350"/>
      <c r="C3" s="351"/>
      <c r="D3" s="351"/>
      <c r="E3" s="351"/>
      <c r="F3" s="351"/>
      <c r="G3" s="351"/>
      <c r="H3" s="351"/>
      <c r="I3" s="351"/>
      <c r="J3" s="351"/>
      <c r="K3" s="351"/>
      <c r="L3" s="351"/>
      <c r="M3" s="351"/>
      <c r="N3" s="351"/>
      <c r="O3" s="351"/>
      <c r="P3" s="351"/>
      <c r="Q3" s="351"/>
      <c r="R3" s="351"/>
      <c r="S3" s="351"/>
      <c r="T3" s="352"/>
      <c r="U3" s="359"/>
      <c r="V3" s="360"/>
      <c r="W3" s="360"/>
      <c r="X3" s="361"/>
      <c r="AB3" s="372" t="s">
        <v>194</v>
      </c>
      <c r="AC3" s="372"/>
      <c r="AD3" s="372"/>
      <c r="AE3" s="372"/>
      <c r="AF3" s="372"/>
      <c r="AG3" s="372"/>
      <c r="AH3" s="372"/>
      <c r="AI3" s="372"/>
      <c r="AJ3" s="372"/>
      <c r="AK3" s="372"/>
      <c r="AL3" s="372"/>
      <c r="AM3" s="372"/>
      <c r="AN3" s="372"/>
      <c r="AO3" s="372"/>
      <c r="AP3" s="372"/>
      <c r="AQ3" s="372"/>
      <c r="AR3" s="372"/>
    </row>
    <row r="4" spans="2:44" ht="13.5" customHeight="1">
      <c r="B4" s="353"/>
      <c r="C4" s="354"/>
      <c r="D4" s="354"/>
      <c r="E4" s="354"/>
      <c r="F4" s="354"/>
      <c r="G4" s="354"/>
      <c r="H4" s="354"/>
      <c r="I4" s="354"/>
      <c r="J4" s="354"/>
      <c r="K4" s="354"/>
      <c r="L4" s="354"/>
      <c r="M4" s="354"/>
      <c r="N4" s="354"/>
      <c r="O4" s="354"/>
      <c r="P4" s="354"/>
      <c r="Q4" s="354"/>
      <c r="R4" s="354"/>
      <c r="S4" s="354"/>
      <c r="T4" s="355"/>
      <c r="U4" s="362"/>
      <c r="V4" s="363"/>
      <c r="W4" s="363"/>
      <c r="X4" s="364"/>
      <c r="AB4" s="372"/>
      <c r="AC4" s="372"/>
      <c r="AD4" s="372"/>
      <c r="AE4" s="372"/>
      <c r="AF4" s="372"/>
      <c r="AG4" s="372"/>
      <c r="AH4" s="372"/>
      <c r="AI4" s="372"/>
      <c r="AJ4" s="372"/>
      <c r="AK4" s="372"/>
      <c r="AL4" s="372"/>
      <c r="AM4" s="372"/>
      <c r="AN4" s="372"/>
      <c r="AO4" s="372"/>
      <c r="AP4" s="372"/>
      <c r="AQ4" s="372"/>
      <c r="AR4" s="372"/>
    </row>
    <row r="5" spans="2:44" s="41" customFormat="1" ht="14.25" customHeight="1">
      <c r="B5" s="60" t="s">
        <v>0</v>
      </c>
      <c r="C5" s="336" t="s">
        <v>126</v>
      </c>
      <c r="D5" s="336"/>
      <c r="E5" s="337" t="s">
        <v>1</v>
      </c>
      <c r="F5" s="337"/>
      <c r="G5" s="337"/>
      <c r="H5" s="338" t="s">
        <v>441</v>
      </c>
      <c r="I5" s="338"/>
      <c r="J5" s="338"/>
      <c r="K5" s="337" t="s">
        <v>2</v>
      </c>
      <c r="L5" s="337"/>
      <c r="M5" s="337"/>
      <c r="N5" s="337"/>
      <c r="O5" s="783">
        <v>44764</v>
      </c>
      <c r="P5" s="336"/>
      <c r="Q5" s="336"/>
      <c r="R5" s="336"/>
      <c r="S5" s="339" t="s">
        <v>3</v>
      </c>
      <c r="T5" s="340"/>
      <c r="U5" s="340"/>
      <c r="V5" s="341"/>
      <c r="W5" s="342" t="s">
        <v>120</v>
      </c>
      <c r="X5" s="343"/>
      <c r="Y5" s="47"/>
      <c r="Z5" s="48"/>
      <c r="AA5" s="48"/>
      <c r="AB5" s="380" t="s">
        <v>143</v>
      </c>
      <c r="AC5" s="380"/>
      <c r="AD5" s="380" t="s">
        <v>144</v>
      </c>
      <c r="AE5" s="380"/>
      <c r="AF5" s="380"/>
      <c r="AG5" s="380"/>
      <c r="AH5" s="380"/>
      <c r="AI5" s="380" t="s">
        <v>145</v>
      </c>
      <c r="AJ5" s="380"/>
      <c r="AK5" s="380"/>
      <c r="AL5" s="380" t="s">
        <v>146</v>
      </c>
      <c r="AM5" s="380"/>
      <c r="AN5" s="380"/>
      <c r="AO5" s="380"/>
      <c r="AP5" s="372" t="s">
        <v>149</v>
      </c>
      <c r="AQ5" s="372"/>
      <c r="AR5" s="373" t="s">
        <v>150</v>
      </c>
    </row>
    <row r="6" spans="2:44" ht="9" customHeight="1">
      <c r="B6" s="275"/>
      <c r="C6" s="275"/>
      <c r="D6" s="275"/>
      <c r="E6" s="275"/>
      <c r="F6" s="275"/>
      <c r="G6" s="275"/>
      <c r="H6" s="275"/>
      <c r="I6" s="275"/>
      <c r="J6" s="275"/>
      <c r="K6" s="275"/>
      <c r="L6" s="275"/>
      <c r="M6" s="275"/>
      <c r="N6" s="275"/>
      <c r="O6" s="275"/>
      <c r="P6" s="275"/>
      <c r="Q6" s="275"/>
      <c r="R6" s="275"/>
      <c r="S6" s="275"/>
      <c r="T6" s="275"/>
      <c r="U6" s="275"/>
      <c r="V6" s="275"/>
      <c r="W6" s="275"/>
      <c r="X6" s="275"/>
      <c r="AB6" s="380"/>
      <c r="AC6" s="380"/>
      <c r="AD6" s="380"/>
      <c r="AE6" s="380"/>
      <c r="AF6" s="380"/>
      <c r="AG6" s="380"/>
      <c r="AH6" s="380"/>
      <c r="AI6" s="380"/>
      <c r="AJ6" s="380"/>
      <c r="AK6" s="380"/>
      <c r="AL6" s="380"/>
      <c r="AM6" s="380"/>
      <c r="AN6" s="380"/>
      <c r="AO6" s="380"/>
      <c r="AP6" s="372"/>
      <c r="AQ6" s="372"/>
      <c r="AR6" s="373"/>
    </row>
    <row r="7" spans="2:44" ht="14.25" customHeight="1">
      <c r="B7" s="287" t="s">
        <v>76</v>
      </c>
      <c r="C7" s="288"/>
      <c r="D7" s="288"/>
      <c r="E7" s="288"/>
      <c r="F7" s="289"/>
      <c r="G7" s="293" t="s">
        <v>93</v>
      </c>
      <c r="H7" s="294"/>
      <c r="I7" s="294"/>
      <c r="J7" s="294"/>
      <c r="K7" s="294"/>
      <c r="L7" s="294"/>
      <c r="M7" s="294"/>
      <c r="N7" s="294"/>
      <c r="O7" s="294"/>
      <c r="P7" s="294"/>
      <c r="Q7" s="294"/>
      <c r="R7" s="294"/>
      <c r="S7" s="294"/>
      <c r="T7" s="294"/>
      <c r="U7" s="294"/>
      <c r="V7" s="294"/>
      <c r="W7" s="294"/>
      <c r="X7" s="295"/>
      <c r="AB7" s="375">
        <v>2019</v>
      </c>
      <c r="AC7" s="375"/>
      <c r="AD7" s="376" t="s">
        <v>127</v>
      </c>
      <c r="AE7" s="376"/>
      <c r="AF7" s="376"/>
      <c r="AG7" s="376"/>
      <c r="AH7" s="376"/>
      <c r="AI7" s="693" t="s">
        <v>204</v>
      </c>
      <c r="AJ7" s="694"/>
      <c r="AK7" s="695"/>
      <c r="AL7" s="684" t="s">
        <v>204</v>
      </c>
      <c r="AM7" s="685"/>
      <c r="AN7" s="685"/>
      <c r="AO7" s="686"/>
      <c r="AP7" s="393" t="s">
        <v>204</v>
      </c>
      <c r="AQ7" s="394"/>
      <c r="AR7" s="384" t="s">
        <v>204</v>
      </c>
    </row>
    <row r="8" spans="2:44" ht="14.25" customHeight="1">
      <c r="B8" s="290"/>
      <c r="C8" s="291"/>
      <c r="D8" s="291"/>
      <c r="E8" s="291"/>
      <c r="F8" s="292"/>
      <c r="G8" s="296"/>
      <c r="H8" s="297"/>
      <c r="I8" s="297"/>
      <c r="J8" s="297"/>
      <c r="K8" s="297"/>
      <c r="L8" s="297"/>
      <c r="M8" s="297"/>
      <c r="N8" s="297"/>
      <c r="O8" s="297"/>
      <c r="P8" s="297"/>
      <c r="Q8" s="297"/>
      <c r="R8" s="297"/>
      <c r="S8" s="297"/>
      <c r="T8" s="297"/>
      <c r="U8" s="297"/>
      <c r="V8" s="297"/>
      <c r="W8" s="297"/>
      <c r="X8" s="298"/>
      <c r="AB8" s="375"/>
      <c r="AC8" s="375"/>
      <c r="AD8" s="376" t="s">
        <v>128</v>
      </c>
      <c r="AE8" s="376"/>
      <c r="AF8" s="376"/>
      <c r="AG8" s="376"/>
      <c r="AH8" s="376"/>
      <c r="AI8" s="696"/>
      <c r="AJ8" s="697"/>
      <c r="AK8" s="698"/>
      <c r="AL8" s="687"/>
      <c r="AM8" s="688"/>
      <c r="AN8" s="688"/>
      <c r="AO8" s="689"/>
      <c r="AP8" s="395"/>
      <c r="AQ8" s="396"/>
      <c r="AR8" s="384"/>
    </row>
    <row r="9" spans="2:44" ht="19.149999999999999" customHeight="1">
      <c r="B9" s="281" t="s">
        <v>49</v>
      </c>
      <c r="C9" s="282"/>
      <c r="D9" s="282"/>
      <c r="E9" s="282"/>
      <c r="F9" s="282"/>
      <c r="G9" s="282"/>
      <c r="H9" s="282"/>
      <c r="I9" s="282"/>
      <c r="J9" s="282"/>
      <c r="K9" s="282"/>
      <c r="L9" s="282"/>
      <c r="M9" s="282"/>
      <c r="N9" s="282"/>
      <c r="O9" s="282"/>
      <c r="P9" s="282"/>
      <c r="Q9" s="282"/>
      <c r="R9" s="282"/>
      <c r="S9" s="282"/>
      <c r="T9" s="282"/>
      <c r="U9" s="282"/>
      <c r="V9" s="282"/>
      <c r="W9" s="282"/>
      <c r="X9" s="283"/>
      <c r="AB9" s="375"/>
      <c r="AC9" s="375"/>
      <c r="AD9" s="376" t="s">
        <v>129</v>
      </c>
      <c r="AE9" s="376"/>
      <c r="AF9" s="376"/>
      <c r="AG9" s="376"/>
      <c r="AH9" s="376"/>
      <c r="AI9" s="696"/>
      <c r="AJ9" s="697"/>
      <c r="AK9" s="698"/>
      <c r="AL9" s="687"/>
      <c r="AM9" s="688"/>
      <c r="AN9" s="688"/>
      <c r="AO9" s="689"/>
      <c r="AP9" s="395"/>
      <c r="AQ9" s="396"/>
      <c r="AR9" s="384"/>
    </row>
    <row r="10" spans="2:44" ht="15" customHeight="1">
      <c r="B10" s="268" t="s">
        <v>4</v>
      </c>
      <c r="C10" s="269"/>
      <c r="D10" s="269"/>
      <c r="E10" s="269"/>
      <c r="F10" s="269"/>
      <c r="G10" s="269"/>
      <c r="H10" s="269"/>
      <c r="I10" s="269"/>
      <c r="J10" s="269"/>
      <c r="K10" s="269"/>
      <c r="L10" s="269"/>
      <c r="M10" s="269"/>
      <c r="N10" s="269"/>
      <c r="O10" s="269"/>
      <c r="P10" s="269"/>
      <c r="Q10" s="269"/>
      <c r="R10" s="269"/>
      <c r="S10" s="269"/>
      <c r="T10" s="269"/>
      <c r="U10" s="269"/>
      <c r="V10" s="269"/>
      <c r="W10" s="269"/>
      <c r="X10" s="269"/>
      <c r="AB10" s="375"/>
      <c r="AC10" s="375"/>
      <c r="AD10" s="376" t="s">
        <v>130</v>
      </c>
      <c r="AE10" s="376"/>
      <c r="AF10" s="376"/>
      <c r="AG10" s="376"/>
      <c r="AH10" s="376"/>
      <c r="AI10" s="699"/>
      <c r="AJ10" s="700"/>
      <c r="AK10" s="701"/>
      <c r="AL10" s="690"/>
      <c r="AM10" s="691"/>
      <c r="AN10" s="691"/>
      <c r="AO10" s="692"/>
      <c r="AP10" s="397"/>
      <c r="AQ10" s="398"/>
      <c r="AR10" s="384"/>
    </row>
    <row r="11" spans="2:44" ht="38.25" customHeight="1">
      <c r="B11" s="280" t="s">
        <v>191</v>
      </c>
      <c r="C11" s="280"/>
      <c r="D11" s="280"/>
      <c r="E11" s="280"/>
      <c r="F11" s="280"/>
      <c r="G11" s="280"/>
      <c r="H11" s="280"/>
      <c r="I11" s="280"/>
      <c r="J11" s="280"/>
      <c r="K11" s="280"/>
      <c r="L11" s="280"/>
      <c r="M11" s="280"/>
      <c r="N11" s="280"/>
      <c r="O11" s="280"/>
      <c r="P11" s="280"/>
      <c r="Q11" s="280"/>
      <c r="R11" s="280"/>
      <c r="S11" s="280"/>
      <c r="T11" s="280"/>
      <c r="U11" s="280"/>
      <c r="V11" s="280"/>
      <c r="W11" s="280"/>
      <c r="X11" s="280"/>
      <c r="AB11" s="374">
        <v>2020</v>
      </c>
      <c r="AC11" s="374"/>
      <c r="AD11" s="377" t="s">
        <v>131</v>
      </c>
      <c r="AE11" s="377"/>
      <c r="AF11" s="377"/>
      <c r="AG11" s="377"/>
      <c r="AH11" s="377"/>
      <c r="AI11" s="725">
        <v>2</v>
      </c>
      <c r="AJ11" s="725"/>
      <c r="AK11" s="725"/>
      <c r="AL11" s="725">
        <v>2</v>
      </c>
      <c r="AM11" s="725"/>
      <c r="AN11" s="725"/>
      <c r="AO11" s="725"/>
      <c r="AP11" s="382">
        <f>AL11/AI11</f>
        <v>1</v>
      </c>
      <c r="AQ11" s="382"/>
      <c r="AR11" s="385">
        <f>SUM(AP11:AQ14)/4</f>
        <v>1</v>
      </c>
    </row>
    <row r="12" spans="2:44" ht="12.75">
      <c r="B12" s="262" t="s">
        <v>56</v>
      </c>
      <c r="C12" s="263"/>
      <c r="D12" s="263"/>
      <c r="E12" s="263"/>
      <c r="F12" s="264"/>
      <c r="G12" s="262" t="s">
        <v>48</v>
      </c>
      <c r="H12" s="263"/>
      <c r="I12" s="263"/>
      <c r="J12" s="264"/>
      <c r="K12" s="262" t="s">
        <v>5</v>
      </c>
      <c r="L12" s="263"/>
      <c r="M12" s="263"/>
      <c r="N12" s="264"/>
      <c r="O12" s="268" t="s">
        <v>6</v>
      </c>
      <c r="P12" s="269"/>
      <c r="Q12" s="269"/>
      <c r="R12" s="269"/>
      <c r="S12" s="269"/>
      <c r="T12" s="269"/>
      <c r="U12" s="269"/>
      <c r="V12" s="269"/>
      <c r="W12" s="269"/>
      <c r="X12" s="270"/>
      <c r="Y12" s="49"/>
      <c r="Z12" s="50"/>
      <c r="AA12" s="50"/>
      <c r="AB12" s="374"/>
      <c r="AC12" s="374"/>
      <c r="AD12" s="377" t="s">
        <v>132</v>
      </c>
      <c r="AE12" s="377"/>
      <c r="AF12" s="377"/>
      <c r="AG12" s="377"/>
      <c r="AH12" s="377"/>
      <c r="AI12" s="725">
        <v>3</v>
      </c>
      <c r="AJ12" s="725"/>
      <c r="AK12" s="725"/>
      <c r="AL12" s="725">
        <v>3</v>
      </c>
      <c r="AM12" s="725"/>
      <c r="AN12" s="725"/>
      <c r="AO12" s="725"/>
      <c r="AP12" s="382">
        <f t="shared" ref="AP12:AP22" si="0">AL12/AI12</f>
        <v>1</v>
      </c>
      <c r="AQ12" s="382"/>
      <c r="AR12" s="385"/>
    </row>
    <row r="13" spans="2:44" ht="25.5" customHeight="1">
      <c r="B13" s="265"/>
      <c r="C13" s="266"/>
      <c r="D13" s="266"/>
      <c r="E13" s="266"/>
      <c r="F13" s="267"/>
      <c r="G13" s="265"/>
      <c r="H13" s="266"/>
      <c r="I13" s="266"/>
      <c r="J13" s="267"/>
      <c r="K13" s="265"/>
      <c r="L13" s="266"/>
      <c r="M13" s="266"/>
      <c r="N13" s="267"/>
      <c r="O13" s="268" t="s">
        <v>55</v>
      </c>
      <c r="P13" s="269"/>
      <c r="Q13" s="269"/>
      <c r="R13" s="270"/>
      <c r="S13" s="268" t="s">
        <v>54</v>
      </c>
      <c r="T13" s="269"/>
      <c r="U13" s="270"/>
      <c r="V13" s="268" t="s">
        <v>53</v>
      </c>
      <c r="W13" s="269"/>
      <c r="X13" s="270"/>
      <c r="Y13" s="49"/>
      <c r="Z13" s="50"/>
      <c r="AA13" s="50"/>
      <c r="AB13" s="374"/>
      <c r="AC13" s="374"/>
      <c r="AD13" s="377" t="s">
        <v>133</v>
      </c>
      <c r="AE13" s="377"/>
      <c r="AF13" s="377"/>
      <c r="AG13" s="377"/>
      <c r="AH13" s="377"/>
      <c r="AI13" s="725">
        <v>3</v>
      </c>
      <c r="AJ13" s="725"/>
      <c r="AK13" s="725"/>
      <c r="AL13" s="725">
        <v>3</v>
      </c>
      <c r="AM13" s="725"/>
      <c r="AN13" s="725"/>
      <c r="AO13" s="725"/>
      <c r="AP13" s="382">
        <f t="shared" si="0"/>
        <v>1</v>
      </c>
      <c r="AQ13" s="382"/>
      <c r="AR13" s="385"/>
    </row>
    <row r="14" spans="2:44" ht="29.25" customHeight="1">
      <c r="B14" s="276" t="s">
        <v>352</v>
      </c>
      <c r="C14" s="276"/>
      <c r="D14" s="276"/>
      <c r="E14" s="276"/>
      <c r="F14" s="276"/>
      <c r="G14" s="261" t="s">
        <v>101</v>
      </c>
      <c r="H14" s="261"/>
      <c r="I14" s="261"/>
      <c r="J14" s="261"/>
      <c r="K14" s="261">
        <v>1</v>
      </c>
      <c r="L14" s="261"/>
      <c r="M14" s="261"/>
      <c r="N14" s="261"/>
      <c r="O14" s="277">
        <v>1</v>
      </c>
      <c r="P14" s="278"/>
      <c r="Q14" s="278"/>
      <c r="R14" s="279"/>
      <c r="S14" s="329">
        <v>44561</v>
      </c>
      <c r="T14" s="330"/>
      <c r="U14" s="331"/>
      <c r="V14" s="332">
        <v>2021</v>
      </c>
      <c r="W14" s="332"/>
      <c r="X14" s="332"/>
      <c r="AB14" s="374"/>
      <c r="AC14" s="374"/>
      <c r="AD14" s="377" t="s">
        <v>134</v>
      </c>
      <c r="AE14" s="377"/>
      <c r="AF14" s="377"/>
      <c r="AG14" s="377"/>
      <c r="AH14" s="377"/>
      <c r="AI14" s="725">
        <v>3</v>
      </c>
      <c r="AJ14" s="725"/>
      <c r="AK14" s="725"/>
      <c r="AL14" s="725">
        <v>3</v>
      </c>
      <c r="AM14" s="725"/>
      <c r="AN14" s="725"/>
      <c r="AO14" s="725"/>
      <c r="AP14" s="382">
        <f t="shared" si="0"/>
        <v>1</v>
      </c>
      <c r="AQ14" s="382"/>
      <c r="AR14" s="385"/>
    </row>
    <row r="15" spans="2:44" ht="18" customHeight="1">
      <c r="B15" s="281" t="s">
        <v>7</v>
      </c>
      <c r="C15" s="282"/>
      <c r="D15" s="282"/>
      <c r="E15" s="282"/>
      <c r="F15" s="282"/>
      <c r="G15" s="282"/>
      <c r="H15" s="282"/>
      <c r="I15" s="282"/>
      <c r="J15" s="282"/>
      <c r="K15" s="282"/>
      <c r="L15" s="282"/>
      <c r="M15" s="282"/>
      <c r="N15" s="282"/>
      <c r="O15" s="282"/>
      <c r="P15" s="282"/>
      <c r="Q15" s="282"/>
      <c r="R15" s="282"/>
      <c r="S15" s="282"/>
      <c r="T15" s="282"/>
      <c r="U15" s="282"/>
      <c r="V15" s="282"/>
      <c r="W15" s="282"/>
      <c r="X15" s="283"/>
      <c r="Z15" s="46" t="s">
        <v>51</v>
      </c>
      <c r="AB15" s="375">
        <v>2021</v>
      </c>
      <c r="AC15" s="375"/>
      <c r="AD15" s="376" t="s">
        <v>135</v>
      </c>
      <c r="AE15" s="376"/>
      <c r="AF15" s="376"/>
      <c r="AG15" s="376"/>
      <c r="AH15" s="376"/>
      <c r="AI15" s="726">
        <v>1</v>
      </c>
      <c r="AJ15" s="726"/>
      <c r="AK15" s="726"/>
      <c r="AL15" s="726">
        <v>1</v>
      </c>
      <c r="AM15" s="726"/>
      <c r="AN15" s="726"/>
      <c r="AO15" s="726"/>
      <c r="AP15" s="379">
        <f t="shared" si="0"/>
        <v>1</v>
      </c>
      <c r="AQ15" s="379"/>
      <c r="AR15" s="384">
        <f t="shared" ref="AR15" si="1">SUM(AP15:AQ18)/4</f>
        <v>1</v>
      </c>
    </row>
    <row r="16" spans="2:44" ht="12.75" customHeight="1">
      <c r="B16" s="271" t="s">
        <v>52</v>
      </c>
      <c r="C16" s="262" t="s">
        <v>8</v>
      </c>
      <c r="D16" s="264"/>
      <c r="E16" s="262" t="s">
        <v>115</v>
      </c>
      <c r="F16" s="264"/>
      <c r="G16" s="262" t="s">
        <v>109</v>
      </c>
      <c r="H16" s="263"/>
      <c r="I16" s="263"/>
      <c r="J16" s="263"/>
      <c r="K16" s="263"/>
      <c r="L16" s="264"/>
      <c r="M16" s="274" t="s">
        <v>116</v>
      </c>
      <c r="N16" s="274"/>
      <c r="O16" s="274"/>
      <c r="P16" s="274"/>
      <c r="Q16" s="274"/>
      <c r="R16" s="274"/>
      <c r="S16" s="274"/>
      <c r="T16" s="274"/>
      <c r="U16" s="274"/>
      <c r="V16" s="274"/>
      <c r="W16" s="274"/>
      <c r="X16" s="274"/>
      <c r="AB16" s="375"/>
      <c r="AC16" s="375"/>
      <c r="AD16" s="376" t="s">
        <v>136</v>
      </c>
      <c r="AE16" s="376"/>
      <c r="AF16" s="376"/>
      <c r="AG16" s="376"/>
      <c r="AH16" s="376"/>
      <c r="AI16" s="726">
        <v>1</v>
      </c>
      <c r="AJ16" s="726"/>
      <c r="AK16" s="726"/>
      <c r="AL16" s="726">
        <v>1</v>
      </c>
      <c r="AM16" s="726"/>
      <c r="AN16" s="726"/>
      <c r="AO16" s="726"/>
      <c r="AP16" s="379">
        <f t="shared" si="0"/>
        <v>1</v>
      </c>
      <c r="AQ16" s="379"/>
      <c r="AR16" s="384"/>
    </row>
    <row r="17" spans="2:44" ht="12.75" customHeight="1">
      <c r="B17" s="272"/>
      <c r="C17" s="265"/>
      <c r="D17" s="267"/>
      <c r="E17" s="265"/>
      <c r="F17" s="267"/>
      <c r="G17" s="265"/>
      <c r="H17" s="266"/>
      <c r="I17" s="266"/>
      <c r="J17" s="266"/>
      <c r="K17" s="266"/>
      <c r="L17" s="267"/>
      <c r="M17" s="268" t="s">
        <v>121</v>
      </c>
      <c r="N17" s="269"/>
      <c r="O17" s="269"/>
      <c r="P17" s="269"/>
      <c r="Q17" s="270"/>
      <c r="R17" s="268" t="s">
        <v>122</v>
      </c>
      <c r="S17" s="269"/>
      <c r="T17" s="269"/>
      <c r="U17" s="269"/>
      <c r="V17" s="273" t="s">
        <v>117</v>
      </c>
      <c r="W17" s="273"/>
      <c r="X17" s="273"/>
      <c r="AB17" s="375"/>
      <c r="AC17" s="375"/>
      <c r="AD17" s="376" t="s">
        <v>137</v>
      </c>
      <c r="AE17" s="376"/>
      <c r="AF17" s="376"/>
      <c r="AG17" s="376"/>
      <c r="AH17" s="376"/>
      <c r="AI17" s="726">
        <v>1</v>
      </c>
      <c r="AJ17" s="726"/>
      <c r="AK17" s="726"/>
      <c r="AL17" s="726">
        <v>1</v>
      </c>
      <c r="AM17" s="726"/>
      <c r="AN17" s="726"/>
      <c r="AO17" s="726"/>
      <c r="AP17" s="379">
        <f t="shared" si="0"/>
        <v>1</v>
      </c>
      <c r="AQ17" s="379"/>
      <c r="AR17" s="384"/>
    </row>
    <row r="18" spans="2:44" ht="28.5" customHeight="1">
      <c r="B18" s="120" t="s">
        <v>188</v>
      </c>
      <c r="C18" s="259" t="s">
        <v>112</v>
      </c>
      <c r="D18" s="260"/>
      <c r="E18" s="261">
        <v>1</v>
      </c>
      <c r="F18" s="261"/>
      <c r="G18" s="276" t="s">
        <v>304</v>
      </c>
      <c r="H18" s="276"/>
      <c r="I18" s="276"/>
      <c r="J18" s="276"/>
      <c r="K18" s="276"/>
      <c r="L18" s="276"/>
      <c r="M18" s="333" t="s">
        <v>123</v>
      </c>
      <c r="N18" s="333"/>
      <c r="O18" s="333"/>
      <c r="P18" s="333"/>
      <c r="Q18" s="333"/>
      <c r="R18" s="334" t="s">
        <v>124</v>
      </c>
      <c r="S18" s="334"/>
      <c r="T18" s="334"/>
      <c r="U18" s="334"/>
      <c r="V18" s="335" t="s">
        <v>125</v>
      </c>
      <c r="W18" s="335"/>
      <c r="X18" s="335"/>
      <c r="AB18" s="375"/>
      <c r="AC18" s="375"/>
      <c r="AD18" s="376" t="s">
        <v>138</v>
      </c>
      <c r="AE18" s="376"/>
      <c r="AF18" s="376"/>
      <c r="AG18" s="376"/>
      <c r="AH18" s="376"/>
      <c r="AI18" s="726">
        <v>1</v>
      </c>
      <c r="AJ18" s="726"/>
      <c r="AK18" s="726"/>
      <c r="AL18" s="726">
        <v>1</v>
      </c>
      <c r="AM18" s="726"/>
      <c r="AN18" s="726"/>
      <c r="AO18" s="726"/>
      <c r="AP18" s="379">
        <f t="shared" si="0"/>
        <v>1</v>
      </c>
      <c r="AQ18" s="379"/>
      <c r="AR18" s="384"/>
    </row>
    <row r="19" spans="2:44" ht="25.15" customHeight="1">
      <c r="B19" s="268" t="s">
        <v>9</v>
      </c>
      <c r="C19" s="269"/>
      <c r="D19" s="269"/>
      <c r="E19" s="269"/>
      <c r="F19" s="269"/>
      <c r="G19" s="269"/>
      <c r="H19" s="269"/>
      <c r="I19" s="269"/>
      <c r="J19" s="269"/>
      <c r="K19" s="269"/>
      <c r="L19" s="270"/>
      <c r="M19" s="268" t="s">
        <v>10</v>
      </c>
      <c r="N19" s="269"/>
      <c r="O19" s="269"/>
      <c r="P19" s="269"/>
      <c r="Q19" s="269"/>
      <c r="R19" s="269"/>
      <c r="S19" s="269"/>
      <c r="T19" s="269"/>
      <c r="U19" s="269"/>
      <c r="V19" s="269"/>
      <c r="W19" s="269"/>
      <c r="X19" s="270"/>
      <c r="AB19" s="374">
        <v>2022</v>
      </c>
      <c r="AC19" s="374"/>
      <c r="AD19" s="377" t="s">
        <v>139</v>
      </c>
      <c r="AE19" s="377"/>
      <c r="AF19" s="377"/>
      <c r="AG19" s="377"/>
      <c r="AH19" s="377"/>
      <c r="AI19" s="725">
        <v>1</v>
      </c>
      <c r="AJ19" s="725"/>
      <c r="AK19" s="725"/>
      <c r="AL19" s="725">
        <v>1</v>
      </c>
      <c r="AM19" s="725"/>
      <c r="AN19" s="725"/>
      <c r="AO19" s="725"/>
      <c r="AP19" s="382">
        <f t="shared" si="0"/>
        <v>1</v>
      </c>
      <c r="AQ19" s="382"/>
      <c r="AR19" s="385" t="e">
        <f t="shared" ref="AR19" si="2">SUM(AP19:AQ22)/4</f>
        <v>#DIV/0!</v>
      </c>
    </row>
    <row r="20" spans="2:44" ht="45.4" customHeight="1">
      <c r="B20" s="259" t="s">
        <v>353</v>
      </c>
      <c r="C20" s="286"/>
      <c r="D20" s="286"/>
      <c r="E20" s="286"/>
      <c r="F20" s="286"/>
      <c r="G20" s="286"/>
      <c r="H20" s="286"/>
      <c r="I20" s="286"/>
      <c r="J20" s="286"/>
      <c r="K20" s="286"/>
      <c r="L20" s="260"/>
      <c r="M20" s="259"/>
      <c r="N20" s="286"/>
      <c r="O20" s="286"/>
      <c r="P20" s="286"/>
      <c r="Q20" s="286"/>
      <c r="R20" s="286"/>
      <c r="S20" s="286"/>
      <c r="T20" s="286"/>
      <c r="U20" s="286"/>
      <c r="V20" s="286"/>
      <c r="W20" s="286"/>
      <c r="X20" s="260"/>
      <c r="AA20" s="51"/>
      <c r="AB20" s="374"/>
      <c r="AC20" s="374"/>
      <c r="AD20" s="377" t="s">
        <v>140</v>
      </c>
      <c r="AE20" s="377"/>
      <c r="AF20" s="377"/>
      <c r="AG20" s="377"/>
      <c r="AH20" s="377"/>
      <c r="AI20" s="725">
        <v>1</v>
      </c>
      <c r="AJ20" s="725"/>
      <c r="AK20" s="725"/>
      <c r="AL20" s="725">
        <v>1</v>
      </c>
      <c r="AM20" s="725"/>
      <c r="AN20" s="725"/>
      <c r="AO20" s="725"/>
      <c r="AP20" s="382">
        <f t="shared" si="0"/>
        <v>1</v>
      </c>
      <c r="AQ20" s="382"/>
      <c r="AR20" s="385"/>
    </row>
    <row r="21" spans="2:44" ht="18.95" customHeight="1">
      <c r="B21" s="281" t="s">
        <v>11</v>
      </c>
      <c r="C21" s="282"/>
      <c r="D21" s="282"/>
      <c r="E21" s="282"/>
      <c r="F21" s="282"/>
      <c r="G21" s="282"/>
      <c r="H21" s="282"/>
      <c r="I21" s="282"/>
      <c r="J21" s="282"/>
      <c r="K21" s="282"/>
      <c r="L21" s="282"/>
      <c r="M21" s="282"/>
      <c r="N21" s="282"/>
      <c r="O21" s="282"/>
      <c r="P21" s="282"/>
      <c r="Q21" s="282"/>
      <c r="R21" s="282"/>
      <c r="S21" s="282"/>
      <c r="T21" s="282"/>
      <c r="U21" s="282"/>
      <c r="V21" s="282"/>
      <c r="W21" s="282"/>
      <c r="X21" s="283"/>
      <c r="AB21" s="374"/>
      <c r="AC21" s="374"/>
      <c r="AD21" s="377" t="s">
        <v>141</v>
      </c>
      <c r="AE21" s="377"/>
      <c r="AF21" s="377"/>
      <c r="AG21" s="377"/>
      <c r="AH21" s="377"/>
      <c r="AI21" s="725"/>
      <c r="AJ21" s="725"/>
      <c r="AK21" s="725"/>
      <c r="AL21" s="725"/>
      <c r="AM21" s="725"/>
      <c r="AN21" s="725"/>
      <c r="AO21" s="725"/>
      <c r="AP21" s="382" t="e">
        <f t="shared" si="0"/>
        <v>#DIV/0!</v>
      </c>
      <c r="AQ21" s="382"/>
      <c r="AR21" s="385"/>
    </row>
    <row r="22" spans="2:44" ht="18.95" customHeight="1">
      <c r="B22" s="284" t="s">
        <v>12</v>
      </c>
      <c r="C22" s="284"/>
      <c r="D22" s="72" t="s">
        <v>13</v>
      </c>
      <c r="E22" s="72" t="s">
        <v>14</v>
      </c>
      <c r="F22" s="72" t="s">
        <v>15</v>
      </c>
      <c r="G22" s="285" t="s">
        <v>16</v>
      </c>
      <c r="H22" s="285"/>
      <c r="I22" s="285"/>
      <c r="J22" s="72" t="s">
        <v>17</v>
      </c>
      <c r="K22" s="285" t="s">
        <v>18</v>
      </c>
      <c r="L22" s="285"/>
      <c r="M22" s="285"/>
      <c r="N22" s="72" t="s">
        <v>19</v>
      </c>
      <c r="O22" s="285" t="s">
        <v>20</v>
      </c>
      <c r="P22" s="285"/>
      <c r="Q22" s="285" t="s">
        <v>21</v>
      </c>
      <c r="R22" s="285"/>
      <c r="S22" s="285"/>
      <c r="T22" s="285" t="s">
        <v>22</v>
      </c>
      <c r="U22" s="285"/>
      <c r="V22" s="285" t="s">
        <v>23</v>
      </c>
      <c r="W22" s="285"/>
      <c r="X22" s="72" t="s">
        <v>24</v>
      </c>
      <c r="AB22" s="374"/>
      <c r="AC22" s="374"/>
      <c r="AD22" s="377" t="s">
        <v>142</v>
      </c>
      <c r="AE22" s="377"/>
      <c r="AF22" s="377"/>
      <c r="AG22" s="377"/>
      <c r="AH22" s="377"/>
      <c r="AI22" s="725"/>
      <c r="AJ22" s="725"/>
      <c r="AK22" s="725"/>
      <c r="AL22" s="725"/>
      <c r="AM22" s="725"/>
      <c r="AN22" s="725"/>
      <c r="AO22" s="725"/>
      <c r="AP22" s="382" t="e">
        <f t="shared" si="0"/>
        <v>#DIV/0!</v>
      </c>
      <c r="AQ22" s="382"/>
      <c r="AR22" s="385"/>
    </row>
    <row r="23" spans="2:44" ht="18.95" customHeight="1">
      <c r="B23" s="284" t="s">
        <v>25</v>
      </c>
      <c r="C23" s="284"/>
      <c r="D23" s="368">
        <f>AL15</f>
        <v>1</v>
      </c>
      <c r="E23" s="369"/>
      <c r="F23" s="370"/>
      <c r="G23" s="371">
        <f>AL16</f>
        <v>1</v>
      </c>
      <c r="H23" s="570"/>
      <c r="I23" s="570"/>
      <c r="J23" s="570"/>
      <c r="K23" s="570"/>
      <c r="L23" s="570"/>
      <c r="M23" s="571"/>
      <c r="N23" s="368">
        <f>AL17</f>
        <v>1</v>
      </c>
      <c r="O23" s="369"/>
      <c r="P23" s="369"/>
      <c r="Q23" s="369"/>
      <c r="R23" s="369"/>
      <c r="S23" s="370"/>
      <c r="T23" s="371">
        <f>AL18</f>
        <v>1</v>
      </c>
      <c r="U23" s="286"/>
      <c r="V23" s="286"/>
      <c r="W23" s="286"/>
      <c r="X23" s="260"/>
      <c r="Z23" s="52"/>
      <c r="AA23" s="52"/>
    </row>
    <row r="24" spans="2:44" ht="18.95" customHeight="1">
      <c r="B24" s="284" t="s">
        <v>26</v>
      </c>
      <c r="C24" s="284"/>
      <c r="D24" s="368">
        <f>AI15</f>
        <v>1</v>
      </c>
      <c r="E24" s="369"/>
      <c r="F24" s="370"/>
      <c r="G24" s="371">
        <f>AI16</f>
        <v>1</v>
      </c>
      <c r="H24" s="286"/>
      <c r="I24" s="286"/>
      <c r="J24" s="286"/>
      <c r="K24" s="286"/>
      <c r="L24" s="286"/>
      <c r="M24" s="260"/>
      <c r="N24" s="368">
        <f>AI17</f>
        <v>1</v>
      </c>
      <c r="O24" s="369"/>
      <c r="P24" s="369"/>
      <c r="Q24" s="369"/>
      <c r="R24" s="369"/>
      <c r="S24" s="370"/>
      <c r="T24" s="371">
        <f>AI18</f>
        <v>1</v>
      </c>
      <c r="U24" s="286"/>
      <c r="V24" s="286"/>
      <c r="W24" s="286"/>
      <c r="X24" s="260"/>
      <c r="Y24" s="53"/>
    </row>
    <row r="25" spans="2:44" ht="19.7" customHeight="1">
      <c r="B25" s="281" t="s">
        <v>47</v>
      </c>
      <c r="C25" s="282"/>
      <c r="D25" s="282"/>
      <c r="E25" s="282"/>
      <c r="F25" s="282"/>
      <c r="G25" s="282"/>
      <c r="H25" s="282"/>
      <c r="I25" s="282"/>
      <c r="J25" s="282"/>
      <c r="K25" s="282"/>
      <c r="L25" s="282"/>
      <c r="M25" s="282"/>
      <c r="N25" s="282"/>
      <c r="O25" s="282"/>
      <c r="P25" s="282"/>
      <c r="Q25" s="282"/>
      <c r="R25" s="282"/>
      <c r="S25" s="282"/>
      <c r="T25" s="282"/>
      <c r="U25" s="282"/>
      <c r="V25" s="282"/>
      <c r="W25" s="282"/>
      <c r="X25" s="283"/>
    </row>
    <row r="26" spans="2:44" ht="25.5">
      <c r="B26" s="72" t="s">
        <v>27</v>
      </c>
      <c r="C26" s="72" t="s">
        <v>28</v>
      </c>
      <c r="D26" s="72" t="s">
        <v>29</v>
      </c>
      <c r="E26" s="72" t="s">
        <v>30</v>
      </c>
      <c r="F26" s="27"/>
      <c r="G26" s="27"/>
      <c r="H26" s="299"/>
      <c r="I26" s="299"/>
      <c r="J26" s="299"/>
      <c r="K26" s="299"/>
      <c r="L26" s="299"/>
      <c r="M26" s="299"/>
      <c r="N26" s="299"/>
      <c r="O26" s="299"/>
      <c r="P26" s="299"/>
      <c r="Q26" s="299"/>
      <c r="R26" s="299"/>
      <c r="S26" s="301"/>
      <c r="T26" s="301"/>
      <c r="U26" s="301"/>
      <c r="V26" s="301"/>
      <c r="W26" s="301"/>
      <c r="X26" s="302"/>
    </row>
    <row r="27" spans="2:44" ht="17.649999999999999" customHeight="1">
      <c r="B27" s="74" t="s">
        <v>31</v>
      </c>
      <c r="C27" s="365">
        <f>IF(ISERROR($D$23/$D$24),0,$D$23/$D$24)</f>
        <v>1</v>
      </c>
      <c r="D27" s="365">
        <f>$E$18</f>
        <v>1</v>
      </c>
      <c r="E27" s="73">
        <f>$O$14</f>
        <v>1</v>
      </c>
      <c r="F27" s="28"/>
      <c r="G27" s="28"/>
      <c r="H27" s="300"/>
      <c r="I27" s="300"/>
      <c r="J27" s="303"/>
      <c r="K27" s="303"/>
      <c r="L27" s="5"/>
      <c r="M27" s="5"/>
      <c r="N27" s="300"/>
      <c r="O27" s="300"/>
      <c r="P27" s="300"/>
      <c r="Q27" s="300"/>
      <c r="R27" s="300"/>
      <c r="S27" s="304"/>
      <c r="T27" s="304"/>
      <c r="U27" s="304"/>
      <c r="V27" s="304"/>
      <c r="W27" s="304"/>
      <c r="X27" s="305"/>
    </row>
    <row r="28" spans="2:44" ht="17.649999999999999" customHeight="1">
      <c r="B28" s="74" t="s">
        <v>32</v>
      </c>
      <c r="C28" s="366"/>
      <c r="D28" s="366"/>
      <c r="E28" s="73">
        <f t="shared" ref="E28:E37" si="3">$O$14</f>
        <v>1</v>
      </c>
      <c r="F28" s="28"/>
      <c r="G28" s="28"/>
      <c r="H28" s="303"/>
      <c r="I28" s="303"/>
      <c r="J28" s="303"/>
      <c r="K28" s="303"/>
      <c r="L28" s="6"/>
      <c r="M28" s="5"/>
      <c r="N28" s="303"/>
      <c r="O28" s="303"/>
      <c r="P28" s="303"/>
      <c r="Q28" s="303"/>
      <c r="R28" s="303"/>
      <c r="S28" s="304"/>
      <c r="T28" s="304"/>
      <c r="U28" s="304"/>
      <c r="V28" s="304"/>
      <c r="W28" s="304"/>
      <c r="X28" s="305"/>
    </row>
    <row r="29" spans="2:44" ht="17.649999999999999" customHeight="1">
      <c r="B29" s="74" t="s">
        <v>33</v>
      </c>
      <c r="C29" s="367"/>
      <c r="D29" s="367"/>
      <c r="E29" s="73">
        <f t="shared" si="3"/>
        <v>1</v>
      </c>
      <c r="F29" s="28"/>
      <c r="G29" s="28"/>
      <c r="H29" s="303"/>
      <c r="I29" s="303"/>
      <c r="J29" s="303"/>
      <c r="K29" s="303"/>
      <c r="L29" s="6"/>
      <c r="M29" s="5"/>
      <c r="N29" s="303"/>
      <c r="O29" s="303"/>
      <c r="P29" s="303"/>
      <c r="Q29" s="303"/>
      <c r="R29" s="303"/>
      <c r="S29" s="304"/>
      <c r="T29" s="304"/>
      <c r="U29" s="304"/>
      <c r="V29" s="304"/>
      <c r="W29" s="304"/>
      <c r="X29" s="305"/>
    </row>
    <row r="30" spans="2:44" ht="17.649999999999999" customHeight="1">
      <c r="B30" s="74" t="s">
        <v>34</v>
      </c>
      <c r="C30" s="365">
        <f>IF(ISERROR($G$23/$G$24),0,$G$23/$G$24)</f>
        <v>1</v>
      </c>
      <c r="D30" s="365">
        <f t="shared" ref="D30:D36" si="4">$E$18</f>
        <v>1</v>
      </c>
      <c r="E30" s="73">
        <f t="shared" si="3"/>
        <v>1</v>
      </c>
      <c r="F30" s="28"/>
      <c r="G30" s="28"/>
      <c r="H30" s="303"/>
      <c r="I30" s="303"/>
      <c r="J30" s="303"/>
      <c r="K30" s="303"/>
      <c r="L30" s="6"/>
      <c r="M30" s="5"/>
      <c r="N30" s="303"/>
      <c r="O30" s="303"/>
      <c r="P30" s="303"/>
      <c r="Q30" s="303"/>
      <c r="R30" s="303"/>
      <c r="S30" s="304"/>
      <c r="T30" s="304"/>
      <c r="U30" s="304"/>
      <c r="V30" s="304"/>
      <c r="W30" s="304"/>
      <c r="X30" s="305"/>
    </row>
    <row r="31" spans="2:44" ht="17.649999999999999" customHeight="1">
      <c r="B31" s="74" t="s">
        <v>35</v>
      </c>
      <c r="C31" s="366"/>
      <c r="D31" s="366"/>
      <c r="E31" s="73">
        <f t="shared" si="3"/>
        <v>1</v>
      </c>
      <c r="F31" s="28"/>
      <c r="G31" s="28"/>
      <c r="H31" s="303"/>
      <c r="I31" s="303"/>
      <c r="J31" s="303"/>
      <c r="K31" s="303"/>
      <c r="L31" s="6"/>
      <c r="M31" s="5"/>
      <c r="N31" s="303"/>
      <c r="O31" s="303"/>
      <c r="P31" s="303"/>
      <c r="Q31" s="303"/>
      <c r="R31" s="303"/>
      <c r="S31" s="304"/>
      <c r="T31" s="304"/>
      <c r="U31" s="304"/>
      <c r="V31" s="304"/>
      <c r="W31" s="304"/>
      <c r="X31" s="305"/>
    </row>
    <row r="32" spans="2:44" ht="17.649999999999999" customHeight="1">
      <c r="B32" s="74" t="s">
        <v>36</v>
      </c>
      <c r="C32" s="367"/>
      <c r="D32" s="367"/>
      <c r="E32" s="73">
        <f t="shared" si="3"/>
        <v>1</v>
      </c>
      <c r="F32" s="28"/>
      <c r="G32" s="28"/>
      <c r="H32" s="303"/>
      <c r="I32" s="303"/>
      <c r="J32" s="303"/>
      <c r="K32" s="303"/>
      <c r="L32" s="6"/>
      <c r="M32" s="5"/>
      <c r="N32" s="303"/>
      <c r="O32" s="303"/>
      <c r="P32" s="303"/>
      <c r="Q32" s="303"/>
      <c r="R32" s="303"/>
      <c r="S32" s="304"/>
      <c r="T32" s="304"/>
      <c r="U32" s="304"/>
      <c r="V32" s="304"/>
      <c r="W32" s="304"/>
      <c r="X32" s="305"/>
    </row>
    <row r="33" spans="2:27" ht="17.649999999999999" customHeight="1">
      <c r="B33" s="74" t="s">
        <v>37</v>
      </c>
      <c r="C33" s="365">
        <f>IF(ISERROR($N$23/$N$24),0,$N$23/$N$24)</f>
        <v>1</v>
      </c>
      <c r="D33" s="365">
        <f t="shared" si="4"/>
        <v>1</v>
      </c>
      <c r="E33" s="73">
        <f t="shared" si="3"/>
        <v>1</v>
      </c>
      <c r="F33" s="28"/>
      <c r="G33" s="28"/>
      <c r="H33" s="303"/>
      <c r="I33" s="303"/>
      <c r="J33" s="303"/>
      <c r="K33" s="303"/>
      <c r="L33" s="6"/>
      <c r="M33" s="5"/>
      <c r="N33" s="303"/>
      <c r="O33" s="303"/>
      <c r="P33" s="303"/>
      <c r="Q33" s="303"/>
      <c r="R33" s="303"/>
      <c r="S33" s="304"/>
      <c r="T33" s="304"/>
      <c r="U33" s="304"/>
      <c r="V33" s="304"/>
      <c r="W33" s="304"/>
      <c r="X33" s="305"/>
    </row>
    <row r="34" spans="2:27" ht="17.649999999999999" customHeight="1">
      <c r="B34" s="74" t="s">
        <v>38</v>
      </c>
      <c r="C34" s="366"/>
      <c r="D34" s="366"/>
      <c r="E34" s="73">
        <f t="shared" si="3"/>
        <v>1</v>
      </c>
      <c r="F34" s="28"/>
      <c r="G34" s="28"/>
      <c r="H34" s="303"/>
      <c r="I34" s="303"/>
      <c r="J34" s="303"/>
      <c r="K34" s="303"/>
      <c r="L34" s="6"/>
      <c r="M34" s="5"/>
      <c r="N34" s="303"/>
      <c r="O34" s="303"/>
      <c r="P34" s="303"/>
      <c r="Q34" s="303"/>
      <c r="R34" s="303"/>
      <c r="S34" s="304"/>
      <c r="T34" s="304"/>
      <c r="U34" s="304"/>
      <c r="V34" s="304"/>
      <c r="W34" s="304"/>
      <c r="X34" s="305"/>
    </row>
    <row r="35" spans="2:27" ht="17.649999999999999" customHeight="1">
      <c r="B35" s="74" t="s">
        <v>39</v>
      </c>
      <c r="C35" s="367"/>
      <c r="D35" s="367"/>
      <c r="E35" s="73">
        <f t="shared" si="3"/>
        <v>1</v>
      </c>
      <c r="F35" s="28"/>
      <c r="G35" s="28"/>
      <c r="H35" s="303"/>
      <c r="I35" s="303"/>
      <c r="J35" s="303"/>
      <c r="K35" s="303"/>
      <c r="L35" s="6"/>
      <c r="M35" s="5"/>
      <c r="N35" s="303"/>
      <c r="O35" s="303"/>
      <c r="P35" s="303"/>
      <c r="Q35" s="303"/>
      <c r="R35" s="303"/>
      <c r="S35" s="304"/>
      <c r="T35" s="304"/>
      <c r="U35" s="304"/>
      <c r="V35" s="304"/>
      <c r="W35" s="304"/>
      <c r="X35" s="305"/>
    </row>
    <row r="36" spans="2:27" ht="17.649999999999999" customHeight="1">
      <c r="B36" s="74" t="s">
        <v>40</v>
      </c>
      <c r="C36" s="365">
        <f>IF(ISERROR($T$23/$T$24),0,$T$23/$T$24)</f>
        <v>1</v>
      </c>
      <c r="D36" s="365">
        <f t="shared" si="4"/>
        <v>1</v>
      </c>
      <c r="E36" s="73">
        <f t="shared" si="3"/>
        <v>1</v>
      </c>
      <c r="F36" s="28"/>
      <c r="G36" s="28"/>
      <c r="H36" s="303"/>
      <c r="I36" s="303"/>
      <c r="J36" s="303"/>
      <c r="K36" s="303"/>
      <c r="L36" s="6"/>
      <c r="M36" s="5"/>
      <c r="N36" s="303"/>
      <c r="O36" s="303"/>
      <c r="P36" s="303"/>
      <c r="Q36" s="303"/>
      <c r="R36" s="303"/>
      <c r="S36" s="304"/>
      <c r="T36" s="304"/>
      <c r="U36" s="304"/>
      <c r="V36" s="304"/>
      <c r="W36" s="304"/>
      <c r="X36" s="305"/>
    </row>
    <row r="37" spans="2:27" ht="17.649999999999999" customHeight="1">
      <c r="B37" s="74" t="s">
        <v>41</v>
      </c>
      <c r="C37" s="366"/>
      <c r="D37" s="366"/>
      <c r="E37" s="73">
        <f t="shared" si="3"/>
        <v>1</v>
      </c>
      <c r="F37" s="28"/>
      <c r="G37" s="28"/>
      <c r="H37" s="303"/>
      <c r="I37" s="303"/>
      <c r="J37" s="303"/>
      <c r="K37" s="303"/>
      <c r="L37" s="6"/>
      <c r="M37" s="5"/>
      <c r="N37" s="303"/>
      <c r="O37" s="303"/>
      <c r="P37" s="303"/>
      <c r="Q37" s="303"/>
      <c r="R37" s="303"/>
      <c r="S37" s="304"/>
      <c r="T37" s="304"/>
      <c r="U37" s="304"/>
      <c r="V37" s="304"/>
      <c r="W37" s="304"/>
      <c r="X37" s="305"/>
    </row>
    <row r="38" spans="2:27" ht="17.649999999999999" customHeight="1">
      <c r="B38" s="74" t="s">
        <v>42</v>
      </c>
      <c r="C38" s="367"/>
      <c r="D38" s="367"/>
      <c r="E38" s="73">
        <v>0</v>
      </c>
      <c r="F38" s="29"/>
      <c r="G38" s="29"/>
      <c r="H38" s="308"/>
      <c r="I38" s="308"/>
      <c r="J38" s="308"/>
      <c r="K38" s="308"/>
      <c r="L38" s="7"/>
      <c r="M38" s="8"/>
      <c r="N38" s="308"/>
      <c r="O38" s="308"/>
      <c r="P38" s="308"/>
      <c r="Q38" s="308"/>
      <c r="R38" s="308"/>
      <c r="S38" s="306"/>
      <c r="T38" s="306"/>
      <c r="U38" s="306"/>
      <c r="V38" s="306"/>
      <c r="W38" s="306"/>
      <c r="X38" s="307"/>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311" t="s">
        <v>50</v>
      </c>
      <c r="C40" s="312"/>
      <c r="D40" s="312"/>
      <c r="E40" s="312"/>
      <c r="F40" s="312"/>
      <c r="G40" s="312"/>
      <c r="H40" s="312"/>
      <c r="I40" s="312"/>
      <c r="J40" s="312"/>
      <c r="K40" s="312"/>
      <c r="L40" s="312"/>
      <c r="M40" s="312"/>
      <c r="N40" s="312"/>
      <c r="O40" s="312"/>
      <c r="P40" s="312"/>
      <c r="Q40" s="312"/>
      <c r="R40" s="312"/>
      <c r="S40" s="312"/>
      <c r="T40" s="312"/>
      <c r="U40" s="312"/>
      <c r="V40" s="312"/>
      <c r="W40" s="312"/>
      <c r="X40" s="313"/>
    </row>
    <row r="41" spans="2:27" ht="33" customHeight="1">
      <c r="B41" s="309"/>
      <c r="C41" s="309"/>
      <c r="D41" s="309"/>
      <c r="E41" s="309"/>
      <c r="F41" s="309"/>
      <c r="G41" s="309"/>
      <c r="H41" s="309"/>
      <c r="I41" s="309"/>
      <c r="J41" s="309"/>
      <c r="K41" s="309"/>
      <c r="L41" s="309"/>
      <c r="M41" s="309"/>
      <c r="N41" s="309"/>
      <c r="O41" s="309"/>
      <c r="P41" s="309"/>
      <c r="Q41" s="309"/>
      <c r="R41" s="309"/>
      <c r="S41" s="309"/>
      <c r="T41" s="309"/>
      <c r="U41" s="309"/>
      <c r="V41" s="309"/>
      <c r="W41" s="309"/>
      <c r="X41" s="309"/>
      <c r="Y41" s="54"/>
      <c r="Z41" s="55"/>
      <c r="AA41" s="55"/>
    </row>
    <row r="42" spans="2:27" ht="10.5" customHeight="1">
      <c r="B42" s="310"/>
      <c r="C42" s="299"/>
      <c r="D42" s="299"/>
      <c r="E42" s="299"/>
      <c r="F42" s="299"/>
      <c r="G42" s="299"/>
      <c r="H42" s="299"/>
      <c r="I42" s="299"/>
      <c r="J42" s="299"/>
      <c r="K42" s="299"/>
      <c r="L42" s="299"/>
      <c r="M42" s="299"/>
      <c r="N42" s="299"/>
      <c r="O42" s="299"/>
      <c r="P42" s="299"/>
      <c r="Q42" s="299"/>
      <c r="R42" s="299"/>
      <c r="S42" s="299"/>
      <c r="T42" s="299"/>
      <c r="U42" s="299"/>
      <c r="V42" s="299"/>
      <c r="W42" s="299"/>
      <c r="X42" s="302"/>
      <c r="Y42" s="56"/>
      <c r="Z42" s="57"/>
      <c r="AA42" s="58"/>
    </row>
    <row r="43" spans="2:27" ht="18" customHeight="1">
      <c r="B43" s="323" t="s">
        <v>43</v>
      </c>
      <c r="C43" s="324"/>
      <c r="D43" s="324"/>
      <c r="E43" s="324"/>
      <c r="F43" s="324"/>
      <c r="G43" s="324"/>
      <c r="H43" s="324"/>
      <c r="I43" s="324"/>
      <c r="J43" s="324"/>
      <c r="K43" s="324"/>
      <c r="L43" s="324"/>
      <c r="M43" s="324"/>
      <c r="N43" s="324"/>
      <c r="O43" s="324"/>
      <c r="P43" s="324"/>
      <c r="Q43" s="324"/>
      <c r="R43" s="324"/>
      <c r="S43" s="324"/>
      <c r="T43" s="324"/>
      <c r="U43" s="324"/>
      <c r="V43" s="324"/>
      <c r="W43" s="324"/>
      <c r="X43" s="325"/>
      <c r="Y43" s="56"/>
      <c r="Z43" s="57"/>
      <c r="AA43" s="58"/>
    </row>
    <row r="44" spans="2:27" ht="32.25" customHeight="1">
      <c r="B44" s="326"/>
      <c r="C44" s="327"/>
      <c r="D44" s="327"/>
      <c r="E44" s="327"/>
      <c r="F44" s="327"/>
      <c r="G44" s="327"/>
      <c r="H44" s="327"/>
      <c r="I44" s="327"/>
      <c r="J44" s="327"/>
      <c r="K44" s="327"/>
      <c r="L44" s="327"/>
      <c r="M44" s="327"/>
      <c r="N44" s="327"/>
      <c r="O44" s="327"/>
      <c r="P44" s="327"/>
      <c r="Q44" s="327"/>
      <c r="R44" s="327"/>
      <c r="S44" s="327"/>
      <c r="T44" s="327"/>
      <c r="U44" s="327"/>
      <c r="V44" s="327"/>
      <c r="W44" s="327"/>
      <c r="X44" s="328"/>
      <c r="Y44" s="56"/>
      <c r="Z44" s="57"/>
      <c r="AA44" s="58"/>
    </row>
    <row r="45" spans="2:27" ht="8.4499999999999993" customHeight="1">
      <c r="B45" s="30"/>
      <c r="C45" s="27"/>
      <c r="D45" s="27"/>
      <c r="E45" s="27"/>
      <c r="F45" s="27"/>
      <c r="G45" s="299"/>
      <c r="H45" s="299"/>
      <c r="I45" s="299"/>
      <c r="J45" s="299"/>
      <c r="K45" s="299"/>
      <c r="L45" s="299"/>
      <c r="M45" s="27"/>
      <c r="N45" s="27"/>
      <c r="O45" s="27"/>
      <c r="P45" s="27"/>
      <c r="Q45" s="27"/>
      <c r="R45" s="27"/>
      <c r="S45" s="27"/>
      <c r="T45" s="27"/>
      <c r="U45" s="27"/>
      <c r="V45" s="27"/>
      <c r="W45" s="27"/>
      <c r="X45" s="31"/>
      <c r="Y45" s="56"/>
      <c r="Z45" s="57"/>
      <c r="AA45" s="58"/>
    </row>
    <row r="46" spans="2:27" ht="12.75">
      <c r="B46" s="314" t="s">
        <v>44</v>
      </c>
      <c r="C46" s="315"/>
      <c r="D46" s="315"/>
      <c r="E46" s="315"/>
      <c r="F46" s="315"/>
      <c r="G46" s="315"/>
      <c r="H46" s="315"/>
      <c r="I46" s="28"/>
      <c r="J46" s="13" t="s">
        <v>45</v>
      </c>
      <c r="K46" s="28"/>
      <c r="L46" s="316"/>
      <c r="M46" s="317"/>
      <c r="N46" s="28"/>
      <c r="O46" s="5" t="s">
        <v>46</v>
      </c>
      <c r="P46" s="28"/>
      <c r="Q46" s="259"/>
      <c r="R46" s="260"/>
      <c r="S46" s="28"/>
      <c r="T46" s="28"/>
      <c r="U46" s="28"/>
      <c r="V46" s="28"/>
      <c r="W46" s="28"/>
      <c r="X46" s="33"/>
      <c r="Y46" s="56"/>
      <c r="Z46" s="57"/>
      <c r="AA46" s="58"/>
    </row>
    <row r="47" spans="2:27" ht="8.4499999999999993" customHeight="1">
      <c r="B47" s="34"/>
      <c r="C47" s="28"/>
      <c r="D47" s="28"/>
      <c r="E47" s="28"/>
      <c r="F47" s="28"/>
      <c r="G47" s="28"/>
      <c r="H47" s="28"/>
      <c r="I47" s="318"/>
      <c r="J47" s="318"/>
      <c r="K47" s="318"/>
      <c r="L47" s="318"/>
      <c r="M47" s="318"/>
      <c r="N47" s="318"/>
      <c r="O47" s="318"/>
      <c r="P47" s="318"/>
      <c r="Q47" s="318"/>
      <c r="R47" s="318"/>
      <c r="S47" s="318"/>
      <c r="T47" s="318"/>
      <c r="U47" s="318"/>
      <c r="V47" s="318"/>
      <c r="W47" s="318"/>
      <c r="X47" s="319"/>
      <c r="Y47" s="56"/>
      <c r="Z47" s="57"/>
      <c r="AA47" s="58"/>
    </row>
    <row r="48" spans="2:27" ht="35.25" customHeight="1">
      <c r="B48" s="320" t="s">
        <v>57</v>
      </c>
      <c r="C48" s="321"/>
      <c r="D48" s="321"/>
      <c r="E48" s="321"/>
      <c r="F48" s="321"/>
      <c r="G48" s="321"/>
      <c r="H48" s="321"/>
      <c r="I48" s="321"/>
      <c r="J48" s="321"/>
      <c r="K48" s="321"/>
      <c r="L48" s="321"/>
      <c r="M48" s="321"/>
      <c r="N48" s="321"/>
      <c r="O48" s="321"/>
      <c r="P48" s="321"/>
      <c r="Q48" s="321"/>
      <c r="R48" s="321"/>
      <c r="S48" s="321"/>
      <c r="T48" s="321"/>
      <c r="U48" s="321"/>
      <c r="V48" s="321"/>
      <c r="W48" s="321"/>
      <c r="X48" s="322"/>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303"/>
      <c r="H50" s="303"/>
      <c r="I50" s="303"/>
      <c r="J50" s="303"/>
      <c r="K50" s="303"/>
      <c r="L50" s="303"/>
      <c r="M50" s="303"/>
      <c r="N50" s="303"/>
      <c r="O50" s="303"/>
      <c r="P50" s="303"/>
      <c r="Q50" s="303"/>
      <c r="R50" s="303"/>
      <c r="S50" s="303"/>
      <c r="T50" s="303"/>
      <c r="U50" s="303"/>
      <c r="V50" s="303"/>
      <c r="W50" s="303"/>
      <c r="X50" s="303"/>
      <c r="Y50" s="56"/>
      <c r="Z50" s="57"/>
      <c r="AA50" s="58"/>
    </row>
  </sheetData>
  <sheetProtection selectLockedCells="1" selectUnlockedCells="1"/>
  <mergeCells count="212">
    <mergeCell ref="B1:T1"/>
    <mergeCell ref="U1:X4"/>
    <mergeCell ref="B2:T4"/>
    <mergeCell ref="AB3:AR4"/>
    <mergeCell ref="C5:D5"/>
    <mergeCell ref="E5:G5"/>
    <mergeCell ref="H5:J5"/>
    <mergeCell ref="K5:N5"/>
    <mergeCell ref="O5:R5"/>
    <mergeCell ref="S5:V5"/>
    <mergeCell ref="AR5:AR6"/>
    <mergeCell ref="B6:X6"/>
    <mergeCell ref="AB1:AR1"/>
    <mergeCell ref="AR7:AR10"/>
    <mergeCell ref="W5:X5"/>
    <mergeCell ref="AB5:AC6"/>
    <mergeCell ref="AD5:AH6"/>
    <mergeCell ref="AI5:AK6"/>
    <mergeCell ref="AL5:AO6"/>
    <mergeCell ref="AP5:AQ6"/>
    <mergeCell ref="AD8:AH8"/>
    <mergeCell ref="B9:X9"/>
    <mergeCell ref="AD9:AH9"/>
    <mergeCell ref="B10:X10"/>
    <mergeCell ref="AD10:AH10"/>
    <mergeCell ref="B11:X11"/>
    <mergeCell ref="AB11:AC14"/>
    <mergeCell ref="AD11:AH11"/>
    <mergeCell ref="AI11:AK11"/>
    <mergeCell ref="AL11:AO11"/>
    <mergeCell ref="AP11:AQ11"/>
    <mergeCell ref="AL13:AO13"/>
    <mergeCell ref="AP14:AQ14"/>
    <mergeCell ref="AI7:AK10"/>
    <mergeCell ref="AL7:AO10"/>
    <mergeCell ref="AP7:AQ10"/>
    <mergeCell ref="B7:F8"/>
    <mergeCell ref="G7:X8"/>
    <mergeCell ref="AB7:AC10"/>
    <mergeCell ref="AD7:AH7"/>
    <mergeCell ref="AR11:AR14"/>
    <mergeCell ref="B12:F13"/>
    <mergeCell ref="G12:J13"/>
    <mergeCell ref="K12:N13"/>
    <mergeCell ref="O12:X12"/>
    <mergeCell ref="AD12:AH12"/>
    <mergeCell ref="AI12:AK12"/>
    <mergeCell ref="AL12:AO12"/>
    <mergeCell ref="AP12:AQ12"/>
    <mergeCell ref="AP13:AQ13"/>
    <mergeCell ref="B14:F14"/>
    <mergeCell ref="G14:J14"/>
    <mergeCell ref="K14:N14"/>
    <mergeCell ref="O14:R14"/>
    <mergeCell ref="S14:U14"/>
    <mergeCell ref="V14:X14"/>
    <mergeCell ref="AD14:AH14"/>
    <mergeCell ref="AI14:AK14"/>
    <mergeCell ref="AL14:AO14"/>
    <mergeCell ref="O13:R13"/>
    <mergeCell ref="S13:U13"/>
    <mergeCell ref="V13:X13"/>
    <mergeCell ref="AD13:AH13"/>
    <mergeCell ref="AI13:AK13"/>
    <mergeCell ref="B15:X15"/>
    <mergeCell ref="AB15:AC18"/>
    <mergeCell ref="AD15:AH15"/>
    <mergeCell ref="AI15:AK15"/>
    <mergeCell ref="AL15:AO15"/>
    <mergeCell ref="AP15:AQ15"/>
    <mergeCell ref="M17:Q17"/>
    <mergeCell ref="R17:U17"/>
    <mergeCell ref="V17:X17"/>
    <mergeCell ref="AR15:AR18"/>
    <mergeCell ref="B16:B17"/>
    <mergeCell ref="C16:D17"/>
    <mergeCell ref="E16:F17"/>
    <mergeCell ref="G16:L17"/>
    <mergeCell ref="M16:X16"/>
    <mergeCell ref="AD16:AH16"/>
    <mergeCell ref="AI16:AK16"/>
    <mergeCell ref="AL16:AO16"/>
    <mergeCell ref="AP16:AQ16"/>
    <mergeCell ref="AD17:AH17"/>
    <mergeCell ref="AI17:AK17"/>
    <mergeCell ref="AL17:AO17"/>
    <mergeCell ref="AP17:AQ17"/>
    <mergeCell ref="C18:D18"/>
    <mergeCell ref="E18:F18"/>
    <mergeCell ref="G18:L18"/>
    <mergeCell ref="M18:Q18"/>
    <mergeCell ref="R18:U18"/>
    <mergeCell ref="V18:X18"/>
    <mergeCell ref="AD18:AH18"/>
    <mergeCell ref="AI18:AK18"/>
    <mergeCell ref="AL18:AO18"/>
    <mergeCell ref="AP18:AQ18"/>
    <mergeCell ref="AR19:AR22"/>
    <mergeCell ref="B20:L20"/>
    <mergeCell ref="M20:X20"/>
    <mergeCell ref="AD20:AH20"/>
    <mergeCell ref="AI20:AK20"/>
    <mergeCell ref="AL20:AO20"/>
    <mergeCell ref="AP20:AQ20"/>
    <mergeCell ref="B21:X21"/>
    <mergeCell ref="AD21:AH21"/>
    <mergeCell ref="AI21:AK21"/>
    <mergeCell ref="AL21:AO21"/>
    <mergeCell ref="AP21:AQ21"/>
    <mergeCell ref="B22:C22"/>
    <mergeCell ref="G22:I22"/>
    <mergeCell ref="K22:M22"/>
    <mergeCell ref="O22:P22"/>
    <mergeCell ref="Q22:S22"/>
    <mergeCell ref="AI22:AK22"/>
    <mergeCell ref="AL22:AO22"/>
    <mergeCell ref="AP22:AQ22"/>
    <mergeCell ref="B19:L19"/>
    <mergeCell ref="M19:X19"/>
    <mergeCell ref="AB19:AC22"/>
    <mergeCell ref="AD19:AH19"/>
    <mergeCell ref="AI19:AK19"/>
    <mergeCell ref="AL19:AO19"/>
    <mergeCell ref="AP19:AQ19"/>
    <mergeCell ref="B24:C24"/>
    <mergeCell ref="AD22:AH22"/>
    <mergeCell ref="B25:X25"/>
    <mergeCell ref="T22:U22"/>
    <mergeCell ref="V22:W22"/>
    <mergeCell ref="D23:F23"/>
    <mergeCell ref="G23:M23"/>
    <mergeCell ref="N23:S23"/>
    <mergeCell ref="T23:X23"/>
    <mergeCell ref="D24:F24"/>
    <mergeCell ref="G24:M24"/>
    <mergeCell ref="N24:S24"/>
    <mergeCell ref="T24:X24"/>
    <mergeCell ref="B23:C23"/>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H34:I34"/>
    <mergeCell ref="D36:D38"/>
    <mergeCell ref="J34:K34"/>
    <mergeCell ref="N34:O34"/>
    <mergeCell ref="P34:R34"/>
    <mergeCell ref="H35:I35"/>
    <mergeCell ref="J35:K35"/>
    <mergeCell ref="N35:O35"/>
    <mergeCell ref="P35:R35"/>
    <mergeCell ref="H32:I32"/>
    <mergeCell ref="J32:K32"/>
    <mergeCell ref="N32:O32"/>
    <mergeCell ref="P32:R32"/>
    <mergeCell ref="H33:I33"/>
    <mergeCell ref="J33:K33"/>
    <mergeCell ref="N33:O33"/>
    <mergeCell ref="P33:R33"/>
    <mergeCell ref="I47:X47"/>
    <mergeCell ref="B48:X48"/>
    <mergeCell ref="G50:H50"/>
    <mergeCell ref="I50:X50"/>
    <mergeCell ref="B42:X42"/>
    <mergeCell ref="B43:X43"/>
    <mergeCell ref="B44:X44"/>
    <mergeCell ref="G45:H45"/>
    <mergeCell ref="I45:J45"/>
    <mergeCell ref="K45:L45"/>
    <mergeCell ref="C27:C29"/>
    <mergeCell ref="D27:D29"/>
    <mergeCell ref="C30:C32"/>
    <mergeCell ref="D30:D32"/>
    <mergeCell ref="C33:C35"/>
    <mergeCell ref="D33:D35"/>
    <mergeCell ref="B46:H46"/>
    <mergeCell ref="L46:M46"/>
    <mergeCell ref="Q46:R46"/>
    <mergeCell ref="H38:I38"/>
    <mergeCell ref="J38:K38"/>
    <mergeCell ref="N38:O38"/>
    <mergeCell ref="P38:R38"/>
    <mergeCell ref="B40:X40"/>
    <mergeCell ref="B41:X41"/>
    <mergeCell ref="H36:I36"/>
    <mergeCell ref="J36:K36"/>
    <mergeCell ref="N36:O36"/>
    <mergeCell ref="P36:R36"/>
    <mergeCell ref="H37:I37"/>
    <mergeCell ref="J37:K37"/>
    <mergeCell ref="N37:O37"/>
    <mergeCell ref="P37:R37"/>
    <mergeCell ref="C36:C38"/>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Hoja1!$A$3:$A$24</xm:f>
          </x14:formula1>
          <xm:sqref>G7:X8</xm:sqref>
        </x14:dataValidation>
        <x14:dataValidation type="list" allowBlank="1" showInputMessage="1" showErrorMessage="1">
          <x14:formula1>
            <xm:f>Hoja1!$F$3:$F$8</xm:f>
          </x14:formula1>
          <xm:sqref>C18:D18</xm:sqref>
        </x14:dataValidation>
        <x14:dataValidation type="list" allowBlank="1" showInputMessage="1" showErrorMessage="1">
          <x14:formula1>
            <xm:f>Hoja1!$D$3:$D$13</xm:f>
          </x14:formula1>
          <xm:sqref>G14:J14</xm:sqref>
        </x14:dataValidation>
      </x14:dataValidations>
    </ext>
  </extLst>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pageSetUpPr fitToPage="1"/>
  </sheetPr>
  <dimension ref="B1:AR50"/>
  <sheetViews>
    <sheetView zoomScale="80" zoomScaleNormal="80" zoomScaleSheetLayoutView="100" workbookViewId="0">
      <selection activeCell="H5" sqref="H5:J5"/>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34" width="4.625" style="46"/>
    <col min="35" max="37" width="5.25" style="46" customWidth="1"/>
    <col min="38" max="43" width="4.625" style="46"/>
    <col min="44" max="44" width="8.25" style="23" customWidth="1"/>
    <col min="45" max="16384" width="4.625" style="23"/>
  </cols>
  <sheetData>
    <row r="1" spans="2:44" ht="20.25" customHeight="1">
      <c r="B1" s="344" t="s">
        <v>72</v>
      </c>
      <c r="C1" s="345"/>
      <c r="D1" s="345"/>
      <c r="E1" s="345"/>
      <c r="F1" s="345"/>
      <c r="G1" s="345"/>
      <c r="H1" s="345"/>
      <c r="I1" s="345"/>
      <c r="J1" s="345"/>
      <c r="K1" s="345"/>
      <c r="L1" s="345"/>
      <c r="M1" s="345"/>
      <c r="N1" s="345"/>
      <c r="O1" s="345"/>
      <c r="P1" s="345"/>
      <c r="Q1" s="345"/>
      <c r="R1" s="345"/>
      <c r="S1" s="345"/>
      <c r="T1" s="346"/>
      <c r="U1" s="356"/>
      <c r="V1" s="357"/>
      <c r="W1" s="357"/>
      <c r="X1" s="358"/>
      <c r="AB1" s="383" t="s">
        <v>374</v>
      </c>
      <c r="AC1" s="383"/>
      <c r="AD1" s="383"/>
      <c r="AE1" s="383"/>
      <c r="AF1" s="383"/>
      <c r="AG1" s="383"/>
      <c r="AH1" s="383"/>
      <c r="AI1" s="383"/>
      <c r="AJ1" s="383"/>
      <c r="AK1" s="383"/>
      <c r="AL1" s="383"/>
      <c r="AM1" s="383"/>
      <c r="AN1" s="383"/>
      <c r="AO1" s="383"/>
      <c r="AP1" s="383"/>
      <c r="AQ1" s="383"/>
      <c r="AR1" s="383"/>
    </row>
    <row r="2" spans="2:44" ht="13.5" customHeight="1">
      <c r="B2" s="347" t="s">
        <v>75</v>
      </c>
      <c r="C2" s="348"/>
      <c r="D2" s="348"/>
      <c r="E2" s="348"/>
      <c r="F2" s="348"/>
      <c r="G2" s="348"/>
      <c r="H2" s="348"/>
      <c r="I2" s="348"/>
      <c r="J2" s="348"/>
      <c r="K2" s="348"/>
      <c r="L2" s="348"/>
      <c r="M2" s="348"/>
      <c r="N2" s="348"/>
      <c r="O2" s="348"/>
      <c r="P2" s="348"/>
      <c r="Q2" s="348"/>
      <c r="R2" s="348"/>
      <c r="S2" s="348"/>
      <c r="T2" s="349"/>
      <c r="U2" s="359"/>
      <c r="V2" s="360"/>
      <c r="W2" s="360"/>
      <c r="X2" s="361"/>
    </row>
    <row r="3" spans="2:44" ht="13.5" customHeight="1">
      <c r="B3" s="350"/>
      <c r="C3" s="351"/>
      <c r="D3" s="351"/>
      <c r="E3" s="351"/>
      <c r="F3" s="351"/>
      <c r="G3" s="351"/>
      <c r="H3" s="351"/>
      <c r="I3" s="351"/>
      <c r="J3" s="351"/>
      <c r="K3" s="351"/>
      <c r="L3" s="351"/>
      <c r="M3" s="351"/>
      <c r="N3" s="351"/>
      <c r="O3" s="351"/>
      <c r="P3" s="351"/>
      <c r="Q3" s="351"/>
      <c r="R3" s="351"/>
      <c r="S3" s="351"/>
      <c r="T3" s="352"/>
      <c r="U3" s="359"/>
      <c r="V3" s="360"/>
      <c r="W3" s="360"/>
      <c r="X3" s="361"/>
      <c r="AB3" s="372" t="s">
        <v>194</v>
      </c>
      <c r="AC3" s="372"/>
      <c r="AD3" s="372"/>
      <c r="AE3" s="372"/>
      <c r="AF3" s="372"/>
      <c r="AG3" s="372"/>
      <c r="AH3" s="372"/>
      <c r="AI3" s="372"/>
      <c r="AJ3" s="372"/>
      <c r="AK3" s="372"/>
      <c r="AL3" s="372"/>
      <c r="AM3" s="372"/>
      <c r="AN3" s="372"/>
      <c r="AO3" s="372"/>
      <c r="AP3" s="372"/>
      <c r="AQ3" s="372"/>
      <c r="AR3" s="372"/>
    </row>
    <row r="4" spans="2:44" ht="13.5" customHeight="1">
      <c r="B4" s="353"/>
      <c r="C4" s="354"/>
      <c r="D4" s="354"/>
      <c r="E4" s="354"/>
      <c r="F4" s="354"/>
      <c r="G4" s="354"/>
      <c r="H4" s="354"/>
      <c r="I4" s="354"/>
      <c r="J4" s="354"/>
      <c r="K4" s="354"/>
      <c r="L4" s="354"/>
      <c r="M4" s="354"/>
      <c r="N4" s="354"/>
      <c r="O4" s="354"/>
      <c r="P4" s="354"/>
      <c r="Q4" s="354"/>
      <c r="R4" s="354"/>
      <c r="S4" s="354"/>
      <c r="T4" s="355"/>
      <c r="U4" s="362"/>
      <c r="V4" s="363"/>
      <c r="W4" s="363"/>
      <c r="X4" s="364"/>
      <c r="AB4" s="372"/>
      <c r="AC4" s="372"/>
      <c r="AD4" s="372"/>
      <c r="AE4" s="372"/>
      <c r="AF4" s="372"/>
      <c r="AG4" s="372"/>
      <c r="AH4" s="372"/>
      <c r="AI4" s="372"/>
      <c r="AJ4" s="372"/>
      <c r="AK4" s="372"/>
      <c r="AL4" s="372"/>
      <c r="AM4" s="372"/>
      <c r="AN4" s="372"/>
      <c r="AO4" s="372"/>
      <c r="AP4" s="372"/>
      <c r="AQ4" s="372"/>
      <c r="AR4" s="372"/>
    </row>
    <row r="5" spans="2:44" s="41" customFormat="1" ht="14.25" customHeight="1">
      <c r="B5" s="60" t="s">
        <v>0</v>
      </c>
      <c r="C5" s="336" t="s">
        <v>126</v>
      </c>
      <c r="D5" s="336"/>
      <c r="E5" s="337" t="s">
        <v>1</v>
      </c>
      <c r="F5" s="337"/>
      <c r="G5" s="337"/>
      <c r="H5" s="338" t="s">
        <v>441</v>
      </c>
      <c r="I5" s="338"/>
      <c r="J5" s="338"/>
      <c r="K5" s="337" t="s">
        <v>2</v>
      </c>
      <c r="L5" s="337"/>
      <c r="M5" s="337"/>
      <c r="N5" s="337"/>
      <c r="O5" s="783">
        <v>44764</v>
      </c>
      <c r="P5" s="336"/>
      <c r="Q5" s="336"/>
      <c r="R5" s="336"/>
      <c r="S5" s="339" t="s">
        <v>3</v>
      </c>
      <c r="T5" s="340"/>
      <c r="U5" s="340"/>
      <c r="V5" s="341"/>
      <c r="W5" s="342" t="s">
        <v>120</v>
      </c>
      <c r="X5" s="343"/>
      <c r="Y5" s="47"/>
      <c r="Z5" s="48"/>
      <c r="AA5" s="48"/>
      <c r="AB5" s="380" t="s">
        <v>143</v>
      </c>
      <c r="AC5" s="380"/>
      <c r="AD5" s="380" t="s">
        <v>144</v>
      </c>
      <c r="AE5" s="380"/>
      <c r="AF5" s="380"/>
      <c r="AG5" s="380"/>
      <c r="AH5" s="380"/>
      <c r="AI5" s="380" t="s">
        <v>145</v>
      </c>
      <c r="AJ5" s="380"/>
      <c r="AK5" s="380"/>
      <c r="AL5" s="380" t="s">
        <v>146</v>
      </c>
      <c r="AM5" s="380"/>
      <c r="AN5" s="380"/>
      <c r="AO5" s="380"/>
      <c r="AP5" s="372" t="s">
        <v>149</v>
      </c>
      <c r="AQ5" s="372"/>
      <c r="AR5" s="373" t="s">
        <v>150</v>
      </c>
    </row>
    <row r="6" spans="2:44" ht="9" customHeight="1">
      <c r="B6" s="275"/>
      <c r="C6" s="275"/>
      <c r="D6" s="275"/>
      <c r="E6" s="275"/>
      <c r="F6" s="275"/>
      <c r="G6" s="275"/>
      <c r="H6" s="275"/>
      <c r="I6" s="275"/>
      <c r="J6" s="275"/>
      <c r="K6" s="275"/>
      <c r="L6" s="275"/>
      <c r="M6" s="275"/>
      <c r="N6" s="275"/>
      <c r="O6" s="275"/>
      <c r="P6" s="275"/>
      <c r="Q6" s="275"/>
      <c r="R6" s="275"/>
      <c r="S6" s="275"/>
      <c r="T6" s="275"/>
      <c r="U6" s="275"/>
      <c r="V6" s="275"/>
      <c r="W6" s="275"/>
      <c r="X6" s="275"/>
      <c r="AB6" s="380"/>
      <c r="AC6" s="380"/>
      <c r="AD6" s="380"/>
      <c r="AE6" s="380"/>
      <c r="AF6" s="380"/>
      <c r="AG6" s="380"/>
      <c r="AH6" s="380"/>
      <c r="AI6" s="380"/>
      <c r="AJ6" s="380"/>
      <c r="AK6" s="380"/>
      <c r="AL6" s="380"/>
      <c r="AM6" s="380"/>
      <c r="AN6" s="380"/>
      <c r="AO6" s="380"/>
      <c r="AP6" s="372"/>
      <c r="AQ6" s="372"/>
      <c r="AR6" s="373"/>
    </row>
    <row r="7" spans="2:44" ht="14.25" customHeight="1">
      <c r="B7" s="287" t="s">
        <v>76</v>
      </c>
      <c r="C7" s="288"/>
      <c r="D7" s="288"/>
      <c r="E7" s="288"/>
      <c r="F7" s="289"/>
      <c r="G7" s="293" t="s">
        <v>93</v>
      </c>
      <c r="H7" s="294"/>
      <c r="I7" s="294"/>
      <c r="J7" s="294"/>
      <c r="K7" s="294"/>
      <c r="L7" s="294"/>
      <c r="M7" s="294"/>
      <c r="N7" s="294"/>
      <c r="O7" s="294"/>
      <c r="P7" s="294"/>
      <c r="Q7" s="294"/>
      <c r="R7" s="294"/>
      <c r="S7" s="294"/>
      <c r="T7" s="294"/>
      <c r="U7" s="294"/>
      <c r="V7" s="294"/>
      <c r="W7" s="294"/>
      <c r="X7" s="295"/>
      <c r="AB7" s="375">
        <v>2019</v>
      </c>
      <c r="AC7" s="375"/>
      <c r="AD7" s="376" t="s">
        <v>127</v>
      </c>
      <c r="AE7" s="376"/>
      <c r="AF7" s="376"/>
      <c r="AG7" s="376"/>
      <c r="AH7" s="376"/>
      <c r="AI7" s="693" t="s">
        <v>204</v>
      </c>
      <c r="AJ7" s="694"/>
      <c r="AK7" s="695"/>
      <c r="AL7" s="684" t="s">
        <v>204</v>
      </c>
      <c r="AM7" s="685"/>
      <c r="AN7" s="685"/>
      <c r="AO7" s="686"/>
      <c r="AP7" s="393" t="s">
        <v>204</v>
      </c>
      <c r="AQ7" s="394"/>
      <c r="AR7" s="384" t="s">
        <v>204</v>
      </c>
    </row>
    <row r="8" spans="2:44" ht="14.25" customHeight="1">
      <c r="B8" s="290"/>
      <c r="C8" s="291"/>
      <c r="D8" s="291"/>
      <c r="E8" s="291"/>
      <c r="F8" s="292"/>
      <c r="G8" s="296"/>
      <c r="H8" s="297"/>
      <c r="I8" s="297"/>
      <c r="J8" s="297"/>
      <c r="K8" s="297"/>
      <c r="L8" s="297"/>
      <c r="M8" s="297"/>
      <c r="N8" s="297"/>
      <c r="O8" s="297"/>
      <c r="P8" s="297"/>
      <c r="Q8" s="297"/>
      <c r="R8" s="297"/>
      <c r="S8" s="297"/>
      <c r="T8" s="297"/>
      <c r="U8" s="297"/>
      <c r="V8" s="297"/>
      <c r="W8" s="297"/>
      <c r="X8" s="298"/>
      <c r="AB8" s="375"/>
      <c r="AC8" s="375"/>
      <c r="AD8" s="376" t="s">
        <v>128</v>
      </c>
      <c r="AE8" s="376"/>
      <c r="AF8" s="376"/>
      <c r="AG8" s="376"/>
      <c r="AH8" s="376"/>
      <c r="AI8" s="696"/>
      <c r="AJ8" s="697"/>
      <c r="AK8" s="698"/>
      <c r="AL8" s="687"/>
      <c r="AM8" s="688"/>
      <c r="AN8" s="688"/>
      <c r="AO8" s="689"/>
      <c r="AP8" s="395"/>
      <c r="AQ8" s="396"/>
      <c r="AR8" s="384"/>
    </row>
    <row r="9" spans="2:44" ht="19.149999999999999" customHeight="1">
      <c r="B9" s="281" t="s">
        <v>49</v>
      </c>
      <c r="C9" s="282"/>
      <c r="D9" s="282"/>
      <c r="E9" s="282"/>
      <c r="F9" s="282"/>
      <c r="G9" s="282"/>
      <c r="H9" s="282"/>
      <c r="I9" s="282"/>
      <c r="J9" s="282"/>
      <c r="K9" s="282"/>
      <c r="L9" s="282"/>
      <c r="M9" s="282"/>
      <c r="N9" s="282"/>
      <c r="O9" s="282"/>
      <c r="P9" s="282"/>
      <c r="Q9" s="282"/>
      <c r="R9" s="282"/>
      <c r="S9" s="282"/>
      <c r="T9" s="282"/>
      <c r="U9" s="282"/>
      <c r="V9" s="282"/>
      <c r="W9" s="282"/>
      <c r="X9" s="283"/>
      <c r="AB9" s="375"/>
      <c r="AC9" s="375"/>
      <c r="AD9" s="376" t="s">
        <v>129</v>
      </c>
      <c r="AE9" s="376"/>
      <c r="AF9" s="376"/>
      <c r="AG9" s="376"/>
      <c r="AH9" s="376"/>
      <c r="AI9" s="696"/>
      <c r="AJ9" s="697"/>
      <c r="AK9" s="698"/>
      <c r="AL9" s="687"/>
      <c r="AM9" s="688"/>
      <c r="AN9" s="688"/>
      <c r="AO9" s="689"/>
      <c r="AP9" s="395"/>
      <c r="AQ9" s="396"/>
      <c r="AR9" s="384"/>
    </row>
    <row r="10" spans="2:44" ht="15" customHeight="1">
      <c r="B10" s="268" t="s">
        <v>4</v>
      </c>
      <c r="C10" s="269"/>
      <c r="D10" s="269"/>
      <c r="E10" s="269"/>
      <c r="F10" s="269"/>
      <c r="G10" s="269"/>
      <c r="H10" s="269"/>
      <c r="I10" s="269"/>
      <c r="J10" s="269"/>
      <c r="K10" s="269"/>
      <c r="L10" s="269"/>
      <c r="M10" s="269"/>
      <c r="N10" s="269"/>
      <c r="O10" s="269"/>
      <c r="P10" s="269"/>
      <c r="Q10" s="269"/>
      <c r="R10" s="269"/>
      <c r="S10" s="269"/>
      <c r="T10" s="269"/>
      <c r="U10" s="269"/>
      <c r="V10" s="269"/>
      <c r="W10" s="269"/>
      <c r="X10" s="269"/>
      <c r="AB10" s="375"/>
      <c r="AC10" s="375"/>
      <c r="AD10" s="376" t="s">
        <v>130</v>
      </c>
      <c r="AE10" s="376"/>
      <c r="AF10" s="376"/>
      <c r="AG10" s="376"/>
      <c r="AH10" s="376"/>
      <c r="AI10" s="699"/>
      <c r="AJ10" s="700"/>
      <c r="AK10" s="701"/>
      <c r="AL10" s="690"/>
      <c r="AM10" s="691"/>
      <c r="AN10" s="691"/>
      <c r="AO10" s="692"/>
      <c r="AP10" s="397"/>
      <c r="AQ10" s="398"/>
      <c r="AR10" s="384"/>
    </row>
    <row r="11" spans="2:44" ht="38.25" customHeight="1">
      <c r="B11" s="280" t="s">
        <v>192</v>
      </c>
      <c r="C11" s="280"/>
      <c r="D11" s="280"/>
      <c r="E11" s="280"/>
      <c r="F11" s="280"/>
      <c r="G11" s="280"/>
      <c r="H11" s="280"/>
      <c r="I11" s="280"/>
      <c r="J11" s="280"/>
      <c r="K11" s="280"/>
      <c r="L11" s="280"/>
      <c r="M11" s="280"/>
      <c r="N11" s="280"/>
      <c r="O11" s="280"/>
      <c r="P11" s="280"/>
      <c r="Q11" s="280"/>
      <c r="R11" s="280"/>
      <c r="S11" s="280"/>
      <c r="T11" s="280"/>
      <c r="U11" s="280"/>
      <c r="V11" s="280"/>
      <c r="W11" s="280"/>
      <c r="X11" s="280"/>
      <c r="AB11" s="374">
        <v>2020</v>
      </c>
      <c r="AC11" s="374"/>
      <c r="AD11" s="377" t="s">
        <v>131</v>
      </c>
      <c r="AE11" s="377"/>
      <c r="AF11" s="377"/>
      <c r="AG11" s="377"/>
      <c r="AH11" s="377"/>
      <c r="AI11" s="725">
        <v>1</v>
      </c>
      <c r="AJ11" s="725"/>
      <c r="AK11" s="725"/>
      <c r="AL11" s="725">
        <v>1</v>
      </c>
      <c r="AM11" s="725"/>
      <c r="AN11" s="725"/>
      <c r="AO11" s="725"/>
      <c r="AP11" s="382">
        <f>AL11/AI11</f>
        <v>1</v>
      </c>
      <c r="AQ11" s="382"/>
      <c r="AR11" s="385">
        <f>SUM(AP11:AQ14)/4</f>
        <v>1</v>
      </c>
    </row>
    <row r="12" spans="2:44" ht="12.75">
      <c r="B12" s="262" t="s">
        <v>56</v>
      </c>
      <c r="C12" s="263"/>
      <c r="D12" s="263"/>
      <c r="E12" s="263"/>
      <c r="F12" s="264"/>
      <c r="G12" s="262" t="s">
        <v>48</v>
      </c>
      <c r="H12" s="263"/>
      <c r="I12" s="263"/>
      <c r="J12" s="264"/>
      <c r="K12" s="262" t="s">
        <v>5</v>
      </c>
      <c r="L12" s="263"/>
      <c r="M12" s="263"/>
      <c r="N12" s="264"/>
      <c r="O12" s="268" t="s">
        <v>6</v>
      </c>
      <c r="P12" s="269"/>
      <c r="Q12" s="269"/>
      <c r="R12" s="269"/>
      <c r="S12" s="269"/>
      <c r="T12" s="269"/>
      <c r="U12" s="269"/>
      <c r="V12" s="269"/>
      <c r="W12" s="269"/>
      <c r="X12" s="270"/>
      <c r="Y12" s="49"/>
      <c r="Z12" s="50"/>
      <c r="AA12" s="50"/>
      <c r="AB12" s="374"/>
      <c r="AC12" s="374"/>
      <c r="AD12" s="377" t="s">
        <v>132</v>
      </c>
      <c r="AE12" s="377"/>
      <c r="AF12" s="377"/>
      <c r="AG12" s="377"/>
      <c r="AH12" s="377"/>
      <c r="AI12" s="725">
        <v>3</v>
      </c>
      <c r="AJ12" s="725"/>
      <c r="AK12" s="725"/>
      <c r="AL12" s="725">
        <v>3</v>
      </c>
      <c r="AM12" s="725"/>
      <c r="AN12" s="725"/>
      <c r="AO12" s="725"/>
      <c r="AP12" s="382">
        <f t="shared" ref="AP12:AP22" si="0">AL12/AI12</f>
        <v>1</v>
      </c>
      <c r="AQ12" s="382"/>
      <c r="AR12" s="385"/>
    </row>
    <row r="13" spans="2:44" ht="25.5" customHeight="1">
      <c r="B13" s="265"/>
      <c r="C13" s="266"/>
      <c r="D13" s="266"/>
      <c r="E13" s="266"/>
      <c r="F13" s="267"/>
      <c r="G13" s="265"/>
      <c r="H13" s="266"/>
      <c r="I13" s="266"/>
      <c r="J13" s="267"/>
      <c r="K13" s="265"/>
      <c r="L13" s="266"/>
      <c r="M13" s="266"/>
      <c r="N13" s="267"/>
      <c r="O13" s="268" t="s">
        <v>55</v>
      </c>
      <c r="P13" s="269"/>
      <c r="Q13" s="269"/>
      <c r="R13" s="270"/>
      <c r="S13" s="268" t="s">
        <v>54</v>
      </c>
      <c r="T13" s="269"/>
      <c r="U13" s="270"/>
      <c r="V13" s="268" t="s">
        <v>53</v>
      </c>
      <c r="W13" s="269"/>
      <c r="X13" s="270"/>
      <c r="Y13" s="49"/>
      <c r="Z13" s="50"/>
      <c r="AA13" s="50"/>
      <c r="AB13" s="374"/>
      <c r="AC13" s="374"/>
      <c r="AD13" s="377" t="s">
        <v>133</v>
      </c>
      <c r="AE13" s="377"/>
      <c r="AF13" s="377"/>
      <c r="AG13" s="377"/>
      <c r="AH13" s="377"/>
      <c r="AI13" s="725">
        <v>3</v>
      </c>
      <c r="AJ13" s="725"/>
      <c r="AK13" s="725"/>
      <c r="AL13" s="725">
        <v>3</v>
      </c>
      <c r="AM13" s="725"/>
      <c r="AN13" s="725"/>
      <c r="AO13" s="725"/>
      <c r="AP13" s="382">
        <f t="shared" si="0"/>
        <v>1</v>
      </c>
      <c r="AQ13" s="382"/>
      <c r="AR13" s="385"/>
    </row>
    <row r="14" spans="2:44" ht="29.25" customHeight="1">
      <c r="B14" s="276" t="s">
        <v>354</v>
      </c>
      <c r="C14" s="276"/>
      <c r="D14" s="276"/>
      <c r="E14" s="276"/>
      <c r="F14" s="276"/>
      <c r="G14" s="261" t="s">
        <v>101</v>
      </c>
      <c r="H14" s="261"/>
      <c r="I14" s="261"/>
      <c r="J14" s="261"/>
      <c r="K14" s="261">
        <v>1</v>
      </c>
      <c r="L14" s="261"/>
      <c r="M14" s="261"/>
      <c r="N14" s="261"/>
      <c r="O14" s="277">
        <v>1</v>
      </c>
      <c r="P14" s="278"/>
      <c r="Q14" s="278"/>
      <c r="R14" s="279"/>
      <c r="S14" s="329">
        <v>44561</v>
      </c>
      <c r="T14" s="330"/>
      <c r="U14" s="331"/>
      <c r="V14" s="332">
        <v>2021</v>
      </c>
      <c r="W14" s="332"/>
      <c r="X14" s="332"/>
      <c r="AB14" s="374"/>
      <c r="AC14" s="374"/>
      <c r="AD14" s="377" t="s">
        <v>134</v>
      </c>
      <c r="AE14" s="377"/>
      <c r="AF14" s="377"/>
      <c r="AG14" s="377"/>
      <c r="AH14" s="377"/>
      <c r="AI14" s="725">
        <v>3</v>
      </c>
      <c r="AJ14" s="725"/>
      <c r="AK14" s="725"/>
      <c r="AL14" s="725">
        <v>3</v>
      </c>
      <c r="AM14" s="725"/>
      <c r="AN14" s="725"/>
      <c r="AO14" s="725"/>
      <c r="AP14" s="382">
        <f t="shared" si="0"/>
        <v>1</v>
      </c>
      <c r="AQ14" s="382"/>
      <c r="AR14" s="385"/>
    </row>
    <row r="15" spans="2:44" ht="18" customHeight="1">
      <c r="B15" s="281" t="s">
        <v>7</v>
      </c>
      <c r="C15" s="282"/>
      <c r="D15" s="282"/>
      <c r="E15" s="282"/>
      <c r="F15" s="282"/>
      <c r="G15" s="282"/>
      <c r="H15" s="282"/>
      <c r="I15" s="282"/>
      <c r="J15" s="282"/>
      <c r="K15" s="282"/>
      <c r="L15" s="282"/>
      <c r="M15" s="282"/>
      <c r="N15" s="282"/>
      <c r="O15" s="282"/>
      <c r="P15" s="282"/>
      <c r="Q15" s="282"/>
      <c r="R15" s="282"/>
      <c r="S15" s="282"/>
      <c r="T15" s="282"/>
      <c r="U15" s="282"/>
      <c r="V15" s="282"/>
      <c r="W15" s="282"/>
      <c r="X15" s="283"/>
      <c r="Z15" s="46" t="s">
        <v>51</v>
      </c>
      <c r="AB15" s="375">
        <v>2021</v>
      </c>
      <c r="AC15" s="375"/>
      <c r="AD15" s="376" t="s">
        <v>135</v>
      </c>
      <c r="AE15" s="376"/>
      <c r="AF15" s="376"/>
      <c r="AG15" s="376"/>
      <c r="AH15" s="376"/>
      <c r="AI15" s="726">
        <v>1</v>
      </c>
      <c r="AJ15" s="726"/>
      <c r="AK15" s="726"/>
      <c r="AL15" s="726">
        <v>1</v>
      </c>
      <c r="AM15" s="726"/>
      <c r="AN15" s="726"/>
      <c r="AO15" s="726"/>
      <c r="AP15" s="379">
        <f t="shared" si="0"/>
        <v>1</v>
      </c>
      <c r="AQ15" s="379"/>
      <c r="AR15" s="384">
        <f t="shared" ref="AR15" si="1">SUM(AP15:AQ18)/4</f>
        <v>1</v>
      </c>
    </row>
    <row r="16" spans="2:44" ht="12.75" customHeight="1">
      <c r="B16" s="271" t="s">
        <v>52</v>
      </c>
      <c r="C16" s="262" t="s">
        <v>8</v>
      </c>
      <c r="D16" s="264"/>
      <c r="E16" s="262" t="s">
        <v>115</v>
      </c>
      <c r="F16" s="264"/>
      <c r="G16" s="262" t="s">
        <v>109</v>
      </c>
      <c r="H16" s="263"/>
      <c r="I16" s="263"/>
      <c r="J16" s="263"/>
      <c r="K16" s="263"/>
      <c r="L16" s="264"/>
      <c r="M16" s="274" t="s">
        <v>116</v>
      </c>
      <c r="N16" s="274"/>
      <c r="O16" s="274"/>
      <c r="P16" s="274"/>
      <c r="Q16" s="274"/>
      <c r="R16" s="274"/>
      <c r="S16" s="274"/>
      <c r="T16" s="274"/>
      <c r="U16" s="274"/>
      <c r="V16" s="274"/>
      <c r="W16" s="274"/>
      <c r="X16" s="274"/>
      <c r="AB16" s="375"/>
      <c r="AC16" s="375"/>
      <c r="AD16" s="376" t="s">
        <v>136</v>
      </c>
      <c r="AE16" s="376"/>
      <c r="AF16" s="376"/>
      <c r="AG16" s="376"/>
      <c r="AH16" s="376"/>
      <c r="AI16" s="726">
        <v>1</v>
      </c>
      <c r="AJ16" s="726"/>
      <c r="AK16" s="726"/>
      <c r="AL16" s="726">
        <v>1</v>
      </c>
      <c r="AM16" s="726"/>
      <c r="AN16" s="726"/>
      <c r="AO16" s="726"/>
      <c r="AP16" s="379">
        <f t="shared" si="0"/>
        <v>1</v>
      </c>
      <c r="AQ16" s="379"/>
      <c r="AR16" s="384"/>
    </row>
    <row r="17" spans="2:44" ht="12.75" customHeight="1">
      <c r="B17" s="272"/>
      <c r="C17" s="265"/>
      <c r="D17" s="267"/>
      <c r="E17" s="265"/>
      <c r="F17" s="267"/>
      <c r="G17" s="265"/>
      <c r="H17" s="266"/>
      <c r="I17" s="266"/>
      <c r="J17" s="266"/>
      <c r="K17" s="266"/>
      <c r="L17" s="267"/>
      <c r="M17" s="268" t="s">
        <v>121</v>
      </c>
      <c r="N17" s="269"/>
      <c r="O17" s="269"/>
      <c r="P17" s="269"/>
      <c r="Q17" s="270"/>
      <c r="R17" s="268" t="s">
        <v>122</v>
      </c>
      <c r="S17" s="269"/>
      <c r="T17" s="269"/>
      <c r="U17" s="269"/>
      <c r="V17" s="273" t="s">
        <v>117</v>
      </c>
      <c r="W17" s="273"/>
      <c r="X17" s="273"/>
      <c r="AB17" s="375"/>
      <c r="AC17" s="375"/>
      <c r="AD17" s="376" t="s">
        <v>137</v>
      </c>
      <c r="AE17" s="376"/>
      <c r="AF17" s="376"/>
      <c r="AG17" s="376"/>
      <c r="AH17" s="376"/>
      <c r="AI17" s="726">
        <v>1</v>
      </c>
      <c r="AJ17" s="726"/>
      <c r="AK17" s="726"/>
      <c r="AL17" s="726">
        <v>1</v>
      </c>
      <c r="AM17" s="726"/>
      <c r="AN17" s="726"/>
      <c r="AO17" s="726"/>
      <c r="AP17" s="379">
        <f t="shared" si="0"/>
        <v>1</v>
      </c>
      <c r="AQ17" s="379"/>
      <c r="AR17" s="384"/>
    </row>
    <row r="18" spans="2:44" ht="28.5" customHeight="1">
      <c r="B18" s="120" t="s">
        <v>188</v>
      </c>
      <c r="C18" s="259" t="s">
        <v>112</v>
      </c>
      <c r="D18" s="260"/>
      <c r="E18" s="261">
        <v>1</v>
      </c>
      <c r="F18" s="261"/>
      <c r="G18" s="276" t="s">
        <v>304</v>
      </c>
      <c r="H18" s="276"/>
      <c r="I18" s="276"/>
      <c r="J18" s="276"/>
      <c r="K18" s="276"/>
      <c r="L18" s="276"/>
      <c r="M18" s="333" t="s">
        <v>123</v>
      </c>
      <c r="N18" s="333"/>
      <c r="O18" s="333"/>
      <c r="P18" s="333"/>
      <c r="Q18" s="333"/>
      <c r="R18" s="334" t="s">
        <v>124</v>
      </c>
      <c r="S18" s="334"/>
      <c r="T18" s="334"/>
      <c r="U18" s="334"/>
      <c r="V18" s="335" t="s">
        <v>125</v>
      </c>
      <c r="W18" s="335"/>
      <c r="X18" s="335"/>
      <c r="AB18" s="375"/>
      <c r="AC18" s="375"/>
      <c r="AD18" s="376" t="s">
        <v>138</v>
      </c>
      <c r="AE18" s="376"/>
      <c r="AF18" s="376"/>
      <c r="AG18" s="376"/>
      <c r="AH18" s="376"/>
      <c r="AI18" s="726">
        <v>1</v>
      </c>
      <c r="AJ18" s="726"/>
      <c r="AK18" s="726"/>
      <c r="AL18" s="726">
        <v>1</v>
      </c>
      <c r="AM18" s="726"/>
      <c r="AN18" s="726"/>
      <c r="AO18" s="726"/>
      <c r="AP18" s="379">
        <f t="shared" si="0"/>
        <v>1</v>
      </c>
      <c r="AQ18" s="379"/>
      <c r="AR18" s="384"/>
    </row>
    <row r="19" spans="2:44" ht="25.15" customHeight="1">
      <c r="B19" s="268" t="s">
        <v>9</v>
      </c>
      <c r="C19" s="269"/>
      <c r="D19" s="269"/>
      <c r="E19" s="269"/>
      <c r="F19" s="269"/>
      <c r="G19" s="269"/>
      <c r="H19" s="269"/>
      <c r="I19" s="269"/>
      <c r="J19" s="269"/>
      <c r="K19" s="269"/>
      <c r="L19" s="270"/>
      <c r="M19" s="268" t="s">
        <v>10</v>
      </c>
      <c r="N19" s="269"/>
      <c r="O19" s="269"/>
      <c r="P19" s="269"/>
      <c r="Q19" s="269"/>
      <c r="R19" s="269"/>
      <c r="S19" s="269"/>
      <c r="T19" s="269"/>
      <c r="U19" s="269"/>
      <c r="V19" s="269"/>
      <c r="W19" s="269"/>
      <c r="X19" s="270"/>
      <c r="AB19" s="374">
        <v>2022</v>
      </c>
      <c r="AC19" s="374"/>
      <c r="AD19" s="377" t="s">
        <v>139</v>
      </c>
      <c r="AE19" s="377"/>
      <c r="AF19" s="377"/>
      <c r="AG19" s="377"/>
      <c r="AH19" s="377"/>
      <c r="AI19" s="725">
        <v>1</v>
      </c>
      <c r="AJ19" s="725"/>
      <c r="AK19" s="725"/>
      <c r="AL19" s="725">
        <v>1</v>
      </c>
      <c r="AM19" s="725"/>
      <c r="AN19" s="725"/>
      <c r="AO19" s="725"/>
      <c r="AP19" s="382">
        <f t="shared" si="0"/>
        <v>1</v>
      </c>
      <c r="AQ19" s="382"/>
      <c r="AR19" s="385" t="e">
        <f t="shared" ref="AR19" si="2">SUM(AP19:AQ22)/4</f>
        <v>#DIV/0!</v>
      </c>
    </row>
    <row r="20" spans="2:44" ht="45.4" customHeight="1">
      <c r="B20" s="259" t="s">
        <v>355</v>
      </c>
      <c r="C20" s="286"/>
      <c r="D20" s="286"/>
      <c r="E20" s="286"/>
      <c r="F20" s="286"/>
      <c r="G20" s="286"/>
      <c r="H20" s="286"/>
      <c r="I20" s="286"/>
      <c r="J20" s="286"/>
      <c r="K20" s="286"/>
      <c r="L20" s="260"/>
      <c r="M20" s="259"/>
      <c r="N20" s="286"/>
      <c r="O20" s="286"/>
      <c r="P20" s="286"/>
      <c r="Q20" s="286"/>
      <c r="R20" s="286"/>
      <c r="S20" s="286"/>
      <c r="T20" s="286"/>
      <c r="U20" s="286"/>
      <c r="V20" s="286"/>
      <c r="W20" s="286"/>
      <c r="X20" s="260"/>
      <c r="AA20" s="51"/>
      <c r="AB20" s="374"/>
      <c r="AC20" s="374"/>
      <c r="AD20" s="377" t="s">
        <v>140</v>
      </c>
      <c r="AE20" s="377"/>
      <c r="AF20" s="377"/>
      <c r="AG20" s="377"/>
      <c r="AH20" s="377"/>
      <c r="AI20" s="725">
        <v>1</v>
      </c>
      <c r="AJ20" s="725"/>
      <c r="AK20" s="725"/>
      <c r="AL20" s="725">
        <v>1</v>
      </c>
      <c r="AM20" s="725"/>
      <c r="AN20" s="725"/>
      <c r="AO20" s="725"/>
      <c r="AP20" s="382">
        <f t="shared" si="0"/>
        <v>1</v>
      </c>
      <c r="AQ20" s="382"/>
      <c r="AR20" s="385"/>
    </row>
    <row r="21" spans="2:44" ht="18.95" customHeight="1">
      <c r="B21" s="281" t="s">
        <v>11</v>
      </c>
      <c r="C21" s="282"/>
      <c r="D21" s="282"/>
      <c r="E21" s="282"/>
      <c r="F21" s="282"/>
      <c r="G21" s="282"/>
      <c r="H21" s="282"/>
      <c r="I21" s="282"/>
      <c r="J21" s="282"/>
      <c r="K21" s="282"/>
      <c r="L21" s="282"/>
      <c r="M21" s="282"/>
      <c r="N21" s="282"/>
      <c r="O21" s="282"/>
      <c r="P21" s="282"/>
      <c r="Q21" s="282"/>
      <c r="R21" s="282"/>
      <c r="S21" s="282"/>
      <c r="T21" s="282"/>
      <c r="U21" s="282"/>
      <c r="V21" s="282"/>
      <c r="W21" s="282"/>
      <c r="X21" s="283"/>
      <c r="AB21" s="374"/>
      <c r="AC21" s="374"/>
      <c r="AD21" s="377" t="s">
        <v>141</v>
      </c>
      <c r="AE21" s="377"/>
      <c r="AF21" s="377"/>
      <c r="AG21" s="377"/>
      <c r="AH21" s="377"/>
      <c r="AI21" s="725"/>
      <c r="AJ21" s="725"/>
      <c r="AK21" s="725"/>
      <c r="AL21" s="725"/>
      <c r="AM21" s="725"/>
      <c r="AN21" s="725"/>
      <c r="AO21" s="725"/>
      <c r="AP21" s="382" t="e">
        <f t="shared" si="0"/>
        <v>#DIV/0!</v>
      </c>
      <c r="AQ21" s="382"/>
      <c r="AR21" s="385"/>
    </row>
    <row r="22" spans="2:44" ht="18.95" customHeight="1">
      <c r="B22" s="284" t="s">
        <v>12</v>
      </c>
      <c r="C22" s="284"/>
      <c r="D22" s="72" t="s">
        <v>13</v>
      </c>
      <c r="E22" s="72" t="s">
        <v>14</v>
      </c>
      <c r="F22" s="72" t="s">
        <v>15</v>
      </c>
      <c r="G22" s="285" t="s">
        <v>16</v>
      </c>
      <c r="H22" s="285"/>
      <c r="I22" s="285"/>
      <c r="J22" s="72" t="s">
        <v>17</v>
      </c>
      <c r="K22" s="285" t="s">
        <v>18</v>
      </c>
      <c r="L22" s="285"/>
      <c r="M22" s="285"/>
      <c r="N22" s="72" t="s">
        <v>19</v>
      </c>
      <c r="O22" s="285" t="s">
        <v>20</v>
      </c>
      <c r="P22" s="285"/>
      <c r="Q22" s="285" t="s">
        <v>21</v>
      </c>
      <c r="R22" s="285"/>
      <c r="S22" s="285"/>
      <c r="T22" s="285" t="s">
        <v>22</v>
      </c>
      <c r="U22" s="285"/>
      <c r="V22" s="285" t="s">
        <v>23</v>
      </c>
      <c r="W22" s="285"/>
      <c r="X22" s="72" t="s">
        <v>24</v>
      </c>
      <c r="AB22" s="374"/>
      <c r="AC22" s="374"/>
      <c r="AD22" s="377" t="s">
        <v>142</v>
      </c>
      <c r="AE22" s="377"/>
      <c r="AF22" s="377"/>
      <c r="AG22" s="377"/>
      <c r="AH22" s="377"/>
      <c r="AI22" s="725"/>
      <c r="AJ22" s="725"/>
      <c r="AK22" s="725"/>
      <c r="AL22" s="725"/>
      <c r="AM22" s="725"/>
      <c r="AN22" s="725"/>
      <c r="AO22" s="725"/>
      <c r="AP22" s="382" t="e">
        <f t="shared" si="0"/>
        <v>#DIV/0!</v>
      </c>
      <c r="AQ22" s="382"/>
      <c r="AR22" s="385"/>
    </row>
    <row r="23" spans="2:44" ht="18.95" customHeight="1">
      <c r="B23" s="284" t="s">
        <v>25</v>
      </c>
      <c r="C23" s="284"/>
      <c r="D23" s="368">
        <f>AL15</f>
        <v>1</v>
      </c>
      <c r="E23" s="369"/>
      <c r="F23" s="370"/>
      <c r="G23" s="371">
        <f>AL16</f>
        <v>1</v>
      </c>
      <c r="H23" s="570"/>
      <c r="I23" s="570"/>
      <c r="J23" s="570"/>
      <c r="K23" s="570"/>
      <c r="L23" s="570"/>
      <c r="M23" s="571"/>
      <c r="N23" s="368">
        <f>AL17</f>
        <v>1</v>
      </c>
      <c r="O23" s="369"/>
      <c r="P23" s="369"/>
      <c r="Q23" s="369"/>
      <c r="R23" s="369"/>
      <c r="S23" s="370"/>
      <c r="T23" s="371">
        <f>AL18</f>
        <v>1</v>
      </c>
      <c r="U23" s="286"/>
      <c r="V23" s="286"/>
      <c r="W23" s="286"/>
      <c r="X23" s="260"/>
      <c r="Z23" s="52"/>
      <c r="AA23" s="52"/>
    </row>
    <row r="24" spans="2:44" ht="18.95" customHeight="1">
      <c r="B24" s="284" t="s">
        <v>26</v>
      </c>
      <c r="C24" s="284"/>
      <c r="D24" s="368">
        <f>AI15</f>
        <v>1</v>
      </c>
      <c r="E24" s="369"/>
      <c r="F24" s="370"/>
      <c r="G24" s="371">
        <f>AI16</f>
        <v>1</v>
      </c>
      <c r="H24" s="286"/>
      <c r="I24" s="286"/>
      <c r="J24" s="286"/>
      <c r="K24" s="286"/>
      <c r="L24" s="286"/>
      <c r="M24" s="260"/>
      <c r="N24" s="368">
        <f>AI17</f>
        <v>1</v>
      </c>
      <c r="O24" s="369"/>
      <c r="P24" s="369"/>
      <c r="Q24" s="369"/>
      <c r="R24" s="369"/>
      <c r="S24" s="370"/>
      <c r="T24" s="371">
        <f>AI18</f>
        <v>1</v>
      </c>
      <c r="U24" s="286"/>
      <c r="V24" s="286"/>
      <c r="W24" s="286"/>
      <c r="X24" s="260"/>
      <c r="Y24" s="53"/>
    </row>
    <row r="25" spans="2:44" ht="19.7" customHeight="1">
      <c r="B25" s="281" t="s">
        <v>47</v>
      </c>
      <c r="C25" s="282"/>
      <c r="D25" s="282"/>
      <c r="E25" s="282"/>
      <c r="F25" s="282"/>
      <c r="G25" s="282"/>
      <c r="H25" s="282"/>
      <c r="I25" s="282"/>
      <c r="J25" s="282"/>
      <c r="K25" s="282"/>
      <c r="L25" s="282"/>
      <c r="M25" s="282"/>
      <c r="N25" s="282"/>
      <c r="O25" s="282"/>
      <c r="P25" s="282"/>
      <c r="Q25" s="282"/>
      <c r="R25" s="282"/>
      <c r="S25" s="282"/>
      <c r="T25" s="282"/>
      <c r="U25" s="282"/>
      <c r="V25" s="282"/>
      <c r="W25" s="282"/>
      <c r="X25" s="283"/>
    </row>
    <row r="26" spans="2:44" ht="25.5">
      <c r="B26" s="72" t="s">
        <v>27</v>
      </c>
      <c r="C26" s="72" t="s">
        <v>28</v>
      </c>
      <c r="D26" s="72" t="s">
        <v>29</v>
      </c>
      <c r="E26" s="72" t="s">
        <v>30</v>
      </c>
      <c r="F26" s="27"/>
      <c r="G26" s="27"/>
      <c r="H26" s="299"/>
      <c r="I26" s="299"/>
      <c r="J26" s="299"/>
      <c r="K26" s="299"/>
      <c r="L26" s="299"/>
      <c r="M26" s="299"/>
      <c r="N26" s="299"/>
      <c r="O26" s="299"/>
      <c r="P26" s="299"/>
      <c r="Q26" s="299"/>
      <c r="R26" s="299"/>
      <c r="S26" s="301"/>
      <c r="T26" s="301"/>
      <c r="U26" s="301"/>
      <c r="V26" s="301"/>
      <c r="W26" s="301"/>
      <c r="X26" s="302"/>
    </row>
    <row r="27" spans="2:44" ht="17.649999999999999" customHeight="1">
      <c r="B27" s="74" t="s">
        <v>31</v>
      </c>
      <c r="C27" s="365">
        <f>IF(ISERROR($D$23/$D$24),0,$D$23/$D$24)</f>
        <v>1</v>
      </c>
      <c r="D27" s="365">
        <f>$E$18</f>
        <v>1</v>
      </c>
      <c r="E27" s="73">
        <f>$O$14</f>
        <v>1</v>
      </c>
      <c r="F27" s="28"/>
      <c r="G27" s="28"/>
      <c r="H27" s="300"/>
      <c r="I27" s="300"/>
      <c r="J27" s="303"/>
      <c r="K27" s="303"/>
      <c r="L27" s="5"/>
      <c r="M27" s="5"/>
      <c r="N27" s="300"/>
      <c r="O27" s="300"/>
      <c r="P27" s="300"/>
      <c r="Q27" s="300"/>
      <c r="R27" s="300"/>
      <c r="S27" s="304"/>
      <c r="T27" s="304"/>
      <c r="U27" s="304"/>
      <c r="V27" s="304"/>
      <c r="W27" s="304"/>
      <c r="X27" s="305"/>
    </row>
    <row r="28" spans="2:44" ht="17.649999999999999" customHeight="1">
      <c r="B28" s="74" t="s">
        <v>32</v>
      </c>
      <c r="C28" s="366"/>
      <c r="D28" s="366"/>
      <c r="E28" s="73">
        <f t="shared" ref="E28:E37" si="3">$O$14</f>
        <v>1</v>
      </c>
      <c r="F28" s="28"/>
      <c r="G28" s="28"/>
      <c r="H28" s="303"/>
      <c r="I28" s="303"/>
      <c r="J28" s="303"/>
      <c r="K28" s="303"/>
      <c r="L28" s="6"/>
      <c r="M28" s="5"/>
      <c r="N28" s="303"/>
      <c r="O28" s="303"/>
      <c r="P28" s="303"/>
      <c r="Q28" s="303"/>
      <c r="R28" s="303"/>
      <c r="S28" s="304"/>
      <c r="T28" s="304"/>
      <c r="U28" s="304"/>
      <c r="V28" s="304"/>
      <c r="W28" s="304"/>
      <c r="X28" s="305"/>
    </row>
    <row r="29" spans="2:44" ht="17.649999999999999" customHeight="1">
      <c r="B29" s="74" t="s">
        <v>33</v>
      </c>
      <c r="C29" s="367"/>
      <c r="D29" s="367"/>
      <c r="E29" s="73">
        <f t="shared" si="3"/>
        <v>1</v>
      </c>
      <c r="F29" s="28"/>
      <c r="G29" s="28"/>
      <c r="H29" s="303"/>
      <c r="I29" s="303"/>
      <c r="J29" s="303"/>
      <c r="K29" s="303"/>
      <c r="L29" s="6"/>
      <c r="M29" s="5"/>
      <c r="N29" s="303"/>
      <c r="O29" s="303"/>
      <c r="P29" s="303"/>
      <c r="Q29" s="303"/>
      <c r="R29" s="303"/>
      <c r="S29" s="304"/>
      <c r="T29" s="304"/>
      <c r="U29" s="304"/>
      <c r="V29" s="304"/>
      <c r="W29" s="304"/>
      <c r="X29" s="305"/>
    </row>
    <row r="30" spans="2:44" ht="17.649999999999999" customHeight="1">
      <c r="B30" s="74" t="s">
        <v>34</v>
      </c>
      <c r="C30" s="365">
        <f>IF(ISERROR($G$23/$G$24),0,$G$23/$G$24)</f>
        <v>1</v>
      </c>
      <c r="D30" s="365">
        <f t="shared" ref="D30:D36" si="4">$E$18</f>
        <v>1</v>
      </c>
      <c r="E30" s="73">
        <f t="shared" si="3"/>
        <v>1</v>
      </c>
      <c r="F30" s="28"/>
      <c r="G30" s="28"/>
      <c r="H30" s="303"/>
      <c r="I30" s="303"/>
      <c r="J30" s="303"/>
      <c r="K30" s="303"/>
      <c r="L30" s="6"/>
      <c r="M30" s="5"/>
      <c r="N30" s="303"/>
      <c r="O30" s="303"/>
      <c r="P30" s="303"/>
      <c r="Q30" s="303"/>
      <c r="R30" s="303"/>
      <c r="S30" s="304"/>
      <c r="T30" s="304"/>
      <c r="U30" s="304"/>
      <c r="V30" s="304"/>
      <c r="W30" s="304"/>
      <c r="X30" s="305"/>
    </row>
    <row r="31" spans="2:44" ht="17.649999999999999" customHeight="1">
      <c r="B31" s="74" t="s">
        <v>35</v>
      </c>
      <c r="C31" s="366"/>
      <c r="D31" s="366"/>
      <c r="E31" s="73">
        <f t="shared" si="3"/>
        <v>1</v>
      </c>
      <c r="F31" s="28"/>
      <c r="G31" s="28"/>
      <c r="H31" s="303"/>
      <c r="I31" s="303"/>
      <c r="J31" s="303"/>
      <c r="K31" s="303"/>
      <c r="L31" s="6"/>
      <c r="M31" s="5"/>
      <c r="N31" s="303"/>
      <c r="O31" s="303"/>
      <c r="P31" s="303"/>
      <c r="Q31" s="303"/>
      <c r="R31" s="303"/>
      <c r="S31" s="304"/>
      <c r="T31" s="304"/>
      <c r="U31" s="304"/>
      <c r="V31" s="304"/>
      <c r="W31" s="304"/>
      <c r="X31" s="305"/>
    </row>
    <row r="32" spans="2:44" ht="17.649999999999999" customHeight="1">
      <c r="B32" s="74" t="s">
        <v>36</v>
      </c>
      <c r="C32" s="367"/>
      <c r="D32" s="367"/>
      <c r="E32" s="73">
        <f t="shared" si="3"/>
        <v>1</v>
      </c>
      <c r="F32" s="28"/>
      <c r="G32" s="28"/>
      <c r="H32" s="303"/>
      <c r="I32" s="303"/>
      <c r="J32" s="303"/>
      <c r="K32" s="303"/>
      <c r="L32" s="6"/>
      <c r="M32" s="5"/>
      <c r="N32" s="303"/>
      <c r="O32" s="303"/>
      <c r="P32" s="303"/>
      <c r="Q32" s="303"/>
      <c r="R32" s="303"/>
      <c r="S32" s="304"/>
      <c r="T32" s="304"/>
      <c r="U32" s="304"/>
      <c r="V32" s="304"/>
      <c r="W32" s="304"/>
      <c r="X32" s="305"/>
    </row>
    <row r="33" spans="2:27" ht="17.649999999999999" customHeight="1">
      <c r="B33" s="74" t="s">
        <v>37</v>
      </c>
      <c r="C33" s="365">
        <f>IF(ISERROR($N$23/$N$24),0,$N$23/$N$24)</f>
        <v>1</v>
      </c>
      <c r="D33" s="365">
        <f t="shared" si="4"/>
        <v>1</v>
      </c>
      <c r="E33" s="73">
        <f t="shared" si="3"/>
        <v>1</v>
      </c>
      <c r="F33" s="28"/>
      <c r="G33" s="28"/>
      <c r="H33" s="303"/>
      <c r="I33" s="303"/>
      <c r="J33" s="303"/>
      <c r="K33" s="303"/>
      <c r="L33" s="6"/>
      <c r="M33" s="5"/>
      <c r="N33" s="303"/>
      <c r="O33" s="303"/>
      <c r="P33" s="303"/>
      <c r="Q33" s="303"/>
      <c r="R33" s="303"/>
      <c r="S33" s="304"/>
      <c r="T33" s="304"/>
      <c r="U33" s="304"/>
      <c r="V33" s="304"/>
      <c r="W33" s="304"/>
      <c r="X33" s="305"/>
    </row>
    <row r="34" spans="2:27" ht="17.649999999999999" customHeight="1">
      <c r="B34" s="74" t="s">
        <v>38</v>
      </c>
      <c r="C34" s="366"/>
      <c r="D34" s="366"/>
      <c r="E34" s="73">
        <f t="shared" si="3"/>
        <v>1</v>
      </c>
      <c r="F34" s="28"/>
      <c r="G34" s="28"/>
      <c r="H34" s="303"/>
      <c r="I34" s="303"/>
      <c r="J34" s="303"/>
      <c r="K34" s="303"/>
      <c r="L34" s="6"/>
      <c r="M34" s="5"/>
      <c r="N34" s="303"/>
      <c r="O34" s="303"/>
      <c r="P34" s="303"/>
      <c r="Q34" s="303"/>
      <c r="R34" s="303"/>
      <c r="S34" s="304"/>
      <c r="T34" s="304"/>
      <c r="U34" s="304"/>
      <c r="V34" s="304"/>
      <c r="W34" s="304"/>
      <c r="X34" s="305"/>
    </row>
    <row r="35" spans="2:27" ht="17.649999999999999" customHeight="1">
      <c r="B35" s="74" t="s">
        <v>39</v>
      </c>
      <c r="C35" s="367"/>
      <c r="D35" s="367"/>
      <c r="E35" s="73">
        <f t="shared" si="3"/>
        <v>1</v>
      </c>
      <c r="F35" s="28"/>
      <c r="G35" s="28"/>
      <c r="H35" s="303"/>
      <c r="I35" s="303"/>
      <c r="J35" s="303"/>
      <c r="K35" s="303"/>
      <c r="L35" s="6"/>
      <c r="M35" s="5"/>
      <c r="N35" s="303"/>
      <c r="O35" s="303"/>
      <c r="P35" s="303"/>
      <c r="Q35" s="303"/>
      <c r="R35" s="303"/>
      <c r="S35" s="304"/>
      <c r="T35" s="304"/>
      <c r="U35" s="304"/>
      <c r="V35" s="304"/>
      <c r="W35" s="304"/>
      <c r="X35" s="305"/>
    </row>
    <row r="36" spans="2:27" ht="17.649999999999999" customHeight="1">
      <c r="B36" s="74" t="s">
        <v>40</v>
      </c>
      <c r="C36" s="365">
        <f>IF(ISERROR($T$23/$T$24),0,$T$23/$T$24)</f>
        <v>1</v>
      </c>
      <c r="D36" s="365">
        <f t="shared" si="4"/>
        <v>1</v>
      </c>
      <c r="E36" s="73">
        <f t="shared" si="3"/>
        <v>1</v>
      </c>
      <c r="F36" s="28"/>
      <c r="G36" s="28"/>
      <c r="H36" s="303"/>
      <c r="I36" s="303"/>
      <c r="J36" s="303"/>
      <c r="K36" s="303"/>
      <c r="L36" s="6"/>
      <c r="M36" s="5"/>
      <c r="N36" s="303"/>
      <c r="O36" s="303"/>
      <c r="P36" s="303"/>
      <c r="Q36" s="303"/>
      <c r="R36" s="303"/>
      <c r="S36" s="304"/>
      <c r="T36" s="304"/>
      <c r="U36" s="304"/>
      <c r="V36" s="304"/>
      <c r="W36" s="304"/>
      <c r="X36" s="305"/>
    </row>
    <row r="37" spans="2:27" ht="17.649999999999999" customHeight="1">
      <c r="B37" s="74" t="s">
        <v>41</v>
      </c>
      <c r="C37" s="366"/>
      <c r="D37" s="366"/>
      <c r="E37" s="73">
        <f t="shared" si="3"/>
        <v>1</v>
      </c>
      <c r="F37" s="28"/>
      <c r="G37" s="28"/>
      <c r="H37" s="303"/>
      <c r="I37" s="303"/>
      <c r="J37" s="303"/>
      <c r="K37" s="303"/>
      <c r="L37" s="6"/>
      <c r="M37" s="5"/>
      <c r="N37" s="303"/>
      <c r="O37" s="303"/>
      <c r="P37" s="303"/>
      <c r="Q37" s="303"/>
      <c r="R37" s="303"/>
      <c r="S37" s="304"/>
      <c r="T37" s="304"/>
      <c r="U37" s="304"/>
      <c r="V37" s="304"/>
      <c r="W37" s="304"/>
      <c r="X37" s="305"/>
    </row>
    <row r="38" spans="2:27" ht="17.649999999999999" customHeight="1">
      <c r="B38" s="74" t="s">
        <v>42</v>
      </c>
      <c r="C38" s="367"/>
      <c r="D38" s="367"/>
      <c r="E38" s="73">
        <v>0</v>
      </c>
      <c r="F38" s="29"/>
      <c r="G38" s="29"/>
      <c r="H38" s="308"/>
      <c r="I38" s="308"/>
      <c r="J38" s="308"/>
      <c r="K38" s="308"/>
      <c r="L38" s="7"/>
      <c r="M38" s="8"/>
      <c r="N38" s="308"/>
      <c r="O38" s="308"/>
      <c r="P38" s="308"/>
      <c r="Q38" s="308"/>
      <c r="R38" s="308"/>
      <c r="S38" s="306"/>
      <c r="T38" s="306"/>
      <c r="U38" s="306"/>
      <c r="V38" s="306"/>
      <c r="W38" s="306"/>
      <c r="X38" s="307"/>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311" t="s">
        <v>50</v>
      </c>
      <c r="C40" s="312"/>
      <c r="D40" s="312"/>
      <c r="E40" s="312"/>
      <c r="F40" s="312"/>
      <c r="G40" s="312"/>
      <c r="H40" s="312"/>
      <c r="I40" s="312"/>
      <c r="J40" s="312"/>
      <c r="K40" s="312"/>
      <c r="L40" s="312"/>
      <c r="M40" s="312"/>
      <c r="N40" s="312"/>
      <c r="O40" s="312"/>
      <c r="P40" s="312"/>
      <c r="Q40" s="312"/>
      <c r="R40" s="312"/>
      <c r="S40" s="312"/>
      <c r="T40" s="312"/>
      <c r="U40" s="312"/>
      <c r="V40" s="312"/>
      <c r="W40" s="312"/>
      <c r="X40" s="313"/>
    </row>
    <row r="41" spans="2:27" ht="33" customHeight="1">
      <c r="B41" s="309"/>
      <c r="C41" s="309"/>
      <c r="D41" s="309"/>
      <c r="E41" s="309"/>
      <c r="F41" s="309"/>
      <c r="G41" s="309"/>
      <c r="H41" s="309"/>
      <c r="I41" s="309"/>
      <c r="J41" s="309"/>
      <c r="K41" s="309"/>
      <c r="L41" s="309"/>
      <c r="M41" s="309"/>
      <c r="N41" s="309"/>
      <c r="O41" s="309"/>
      <c r="P41" s="309"/>
      <c r="Q41" s="309"/>
      <c r="R41" s="309"/>
      <c r="S41" s="309"/>
      <c r="T41" s="309"/>
      <c r="U41" s="309"/>
      <c r="V41" s="309"/>
      <c r="W41" s="309"/>
      <c r="X41" s="309"/>
      <c r="Y41" s="54"/>
      <c r="Z41" s="55"/>
      <c r="AA41" s="55"/>
    </row>
    <row r="42" spans="2:27" ht="10.5" customHeight="1">
      <c r="B42" s="310"/>
      <c r="C42" s="299"/>
      <c r="D42" s="299"/>
      <c r="E42" s="299"/>
      <c r="F42" s="299"/>
      <c r="G42" s="299"/>
      <c r="H42" s="299"/>
      <c r="I42" s="299"/>
      <c r="J42" s="299"/>
      <c r="K42" s="299"/>
      <c r="L42" s="299"/>
      <c r="M42" s="299"/>
      <c r="N42" s="299"/>
      <c r="O42" s="299"/>
      <c r="P42" s="299"/>
      <c r="Q42" s="299"/>
      <c r="R42" s="299"/>
      <c r="S42" s="299"/>
      <c r="T42" s="299"/>
      <c r="U42" s="299"/>
      <c r="V42" s="299"/>
      <c r="W42" s="299"/>
      <c r="X42" s="302"/>
      <c r="Y42" s="56"/>
      <c r="Z42" s="57"/>
      <c r="AA42" s="58"/>
    </row>
    <row r="43" spans="2:27" ht="18" customHeight="1">
      <c r="B43" s="323" t="s">
        <v>43</v>
      </c>
      <c r="C43" s="324"/>
      <c r="D43" s="324"/>
      <c r="E43" s="324"/>
      <c r="F43" s="324"/>
      <c r="G43" s="324"/>
      <c r="H43" s="324"/>
      <c r="I43" s="324"/>
      <c r="J43" s="324"/>
      <c r="K43" s="324"/>
      <c r="L43" s="324"/>
      <c r="M43" s="324"/>
      <c r="N43" s="324"/>
      <c r="O43" s="324"/>
      <c r="P43" s="324"/>
      <c r="Q43" s="324"/>
      <c r="R43" s="324"/>
      <c r="S43" s="324"/>
      <c r="T43" s="324"/>
      <c r="U43" s="324"/>
      <c r="V43" s="324"/>
      <c r="W43" s="324"/>
      <c r="X43" s="325"/>
      <c r="Y43" s="56"/>
      <c r="Z43" s="57"/>
      <c r="AA43" s="58"/>
    </row>
    <row r="44" spans="2:27" ht="32.25" customHeight="1">
      <c r="B44" s="326"/>
      <c r="C44" s="327"/>
      <c r="D44" s="327"/>
      <c r="E44" s="327"/>
      <c r="F44" s="327"/>
      <c r="G44" s="327"/>
      <c r="H44" s="327"/>
      <c r="I44" s="327"/>
      <c r="J44" s="327"/>
      <c r="K44" s="327"/>
      <c r="L44" s="327"/>
      <c r="M44" s="327"/>
      <c r="N44" s="327"/>
      <c r="O44" s="327"/>
      <c r="P44" s="327"/>
      <c r="Q44" s="327"/>
      <c r="R44" s="327"/>
      <c r="S44" s="327"/>
      <c r="T44" s="327"/>
      <c r="U44" s="327"/>
      <c r="V44" s="327"/>
      <c r="W44" s="327"/>
      <c r="X44" s="328"/>
      <c r="Y44" s="56"/>
      <c r="Z44" s="57"/>
      <c r="AA44" s="58"/>
    </row>
    <row r="45" spans="2:27" ht="8.4499999999999993" customHeight="1">
      <c r="B45" s="30"/>
      <c r="C45" s="27"/>
      <c r="D45" s="27"/>
      <c r="E45" s="27"/>
      <c r="F45" s="27"/>
      <c r="G45" s="299"/>
      <c r="H45" s="299"/>
      <c r="I45" s="299"/>
      <c r="J45" s="299"/>
      <c r="K45" s="299"/>
      <c r="L45" s="299"/>
      <c r="M45" s="27"/>
      <c r="N45" s="27"/>
      <c r="O45" s="27"/>
      <c r="P45" s="27"/>
      <c r="Q45" s="27"/>
      <c r="R45" s="27"/>
      <c r="S45" s="27"/>
      <c r="T45" s="27"/>
      <c r="U45" s="27"/>
      <c r="V45" s="27"/>
      <c r="W45" s="27"/>
      <c r="X45" s="31"/>
      <c r="Y45" s="56"/>
      <c r="Z45" s="57"/>
      <c r="AA45" s="58"/>
    </row>
    <row r="46" spans="2:27" ht="12.75">
      <c r="B46" s="314" t="s">
        <v>44</v>
      </c>
      <c r="C46" s="315"/>
      <c r="D46" s="315"/>
      <c r="E46" s="315"/>
      <c r="F46" s="315"/>
      <c r="G46" s="315"/>
      <c r="H46" s="315"/>
      <c r="I46" s="28"/>
      <c r="J46" s="13" t="s">
        <v>45</v>
      </c>
      <c r="K46" s="28"/>
      <c r="L46" s="316"/>
      <c r="M46" s="317"/>
      <c r="N46" s="28"/>
      <c r="O46" s="5" t="s">
        <v>46</v>
      </c>
      <c r="P46" s="28"/>
      <c r="Q46" s="259"/>
      <c r="R46" s="260"/>
      <c r="S46" s="28"/>
      <c r="T46" s="28"/>
      <c r="U46" s="28"/>
      <c r="V46" s="28"/>
      <c r="W46" s="28"/>
      <c r="X46" s="33"/>
      <c r="Y46" s="56"/>
      <c r="Z46" s="57"/>
      <c r="AA46" s="58"/>
    </row>
    <row r="47" spans="2:27" ht="8.4499999999999993" customHeight="1">
      <c r="B47" s="34"/>
      <c r="C47" s="28"/>
      <c r="D47" s="28"/>
      <c r="E47" s="28"/>
      <c r="F47" s="28"/>
      <c r="G47" s="28"/>
      <c r="H47" s="28"/>
      <c r="I47" s="318"/>
      <c r="J47" s="318"/>
      <c r="K47" s="318"/>
      <c r="L47" s="318"/>
      <c r="M47" s="318"/>
      <c r="N47" s="318"/>
      <c r="O47" s="318"/>
      <c r="P47" s="318"/>
      <c r="Q47" s="318"/>
      <c r="R47" s="318"/>
      <c r="S47" s="318"/>
      <c r="T47" s="318"/>
      <c r="U47" s="318"/>
      <c r="V47" s="318"/>
      <c r="W47" s="318"/>
      <c r="X47" s="319"/>
      <c r="Y47" s="56"/>
      <c r="Z47" s="57"/>
      <c r="AA47" s="58"/>
    </row>
    <row r="48" spans="2:27" ht="35.25" customHeight="1">
      <c r="B48" s="320" t="s">
        <v>57</v>
      </c>
      <c r="C48" s="321"/>
      <c r="D48" s="321"/>
      <c r="E48" s="321"/>
      <c r="F48" s="321"/>
      <c r="G48" s="321"/>
      <c r="H48" s="321"/>
      <c r="I48" s="321"/>
      <c r="J48" s="321"/>
      <c r="K48" s="321"/>
      <c r="L48" s="321"/>
      <c r="M48" s="321"/>
      <c r="N48" s="321"/>
      <c r="O48" s="321"/>
      <c r="P48" s="321"/>
      <c r="Q48" s="321"/>
      <c r="R48" s="321"/>
      <c r="S48" s="321"/>
      <c r="T48" s="321"/>
      <c r="U48" s="321"/>
      <c r="V48" s="321"/>
      <c r="W48" s="321"/>
      <c r="X48" s="322"/>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303"/>
      <c r="H50" s="303"/>
      <c r="I50" s="303"/>
      <c r="J50" s="303"/>
      <c r="K50" s="303"/>
      <c r="L50" s="303"/>
      <c r="M50" s="303"/>
      <c r="N50" s="303"/>
      <c r="O50" s="303"/>
      <c r="P50" s="303"/>
      <c r="Q50" s="303"/>
      <c r="R50" s="303"/>
      <c r="S50" s="303"/>
      <c r="T50" s="303"/>
      <c r="U50" s="303"/>
      <c r="V50" s="303"/>
      <c r="W50" s="303"/>
      <c r="X50" s="303"/>
      <c r="Y50" s="56"/>
      <c r="Z50" s="57"/>
      <c r="AA50" s="58"/>
    </row>
  </sheetData>
  <sheetProtection selectLockedCells="1" selectUnlockedCells="1"/>
  <mergeCells count="212">
    <mergeCell ref="B1:T1"/>
    <mergeCell ref="U1:X4"/>
    <mergeCell ref="B2:T4"/>
    <mergeCell ref="AB3:AR4"/>
    <mergeCell ref="C5:D5"/>
    <mergeCell ref="E5:G5"/>
    <mergeCell ref="H5:J5"/>
    <mergeCell ref="K5:N5"/>
    <mergeCell ref="O5:R5"/>
    <mergeCell ref="S5:V5"/>
    <mergeCell ref="AR5:AR6"/>
    <mergeCell ref="B6:X6"/>
    <mergeCell ref="AB1:AR1"/>
    <mergeCell ref="AR7:AR10"/>
    <mergeCell ref="W5:X5"/>
    <mergeCell ref="AB5:AC6"/>
    <mergeCell ref="AD5:AH6"/>
    <mergeCell ref="AI5:AK6"/>
    <mergeCell ref="AL5:AO6"/>
    <mergeCell ref="AP5:AQ6"/>
    <mergeCell ref="AD8:AH8"/>
    <mergeCell ref="B9:X9"/>
    <mergeCell ref="AD9:AH9"/>
    <mergeCell ref="B10:X10"/>
    <mergeCell ref="AD10:AH10"/>
    <mergeCell ref="B11:X11"/>
    <mergeCell ref="AB11:AC14"/>
    <mergeCell ref="AD11:AH11"/>
    <mergeCell ref="AI11:AK11"/>
    <mergeCell ref="AL11:AO11"/>
    <mergeCell ref="AP11:AQ11"/>
    <mergeCell ref="AL13:AO13"/>
    <mergeCell ref="AP14:AQ14"/>
    <mergeCell ref="AI7:AK10"/>
    <mergeCell ref="AL7:AO10"/>
    <mergeCell ref="AP7:AQ10"/>
    <mergeCell ref="B7:F8"/>
    <mergeCell ref="G7:X8"/>
    <mergeCell ref="AB7:AC10"/>
    <mergeCell ref="AD7:AH7"/>
    <mergeCell ref="AR11:AR14"/>
    <mergeCell ref="B12:F13"/>
    <mergeCell ref="G12:J13"/>
    <mergeCell ref="K12:N13"/>
    <mergeCell ref="O12:X12"/>
    <mergeCell ref="AD12:AH12"/>
    <mergeCell ref="AI12:AK12"/>
    <mergeCell ref="AL12:AO12"/>
    <mergeCell ref="AP12:AQ12"/>
    <mergeCell ref="AP13:AQ13"/>
    <mergeCell ref="B14:F14"/>
    <mergeCell ref="G14:J14"/>
    <mergeCell ref="K14:N14"/>
    <mergeCell ref="O14:R14"/>
    <mergeCell ref="S14:U14"/>
    <mergeCell ref="V14:X14"/>
    <mergeCell ref="AD14:AH14"/>
    <mergeCell ref="AI14:AK14"/>
    <mergeCell ref="AL14:AO14"/>
    <mergeCell ref="O13:R13"/>
    <mergeCell ref="S13:U13"/>
    <mergeCell ref="V13:X13"/>
    <mergeCell ref="AD13:AH13"/>
    <mergeCell ref="AI13:AK13"/>
    <mergeCell ref="B15:X15"/>
    <mergeCell ref="AB15:AC18"/>
    <mergeCell ref="AD15:AH15"/>
    <mergeCell ref="AI15:AK15"/>
    <mergeCell ref="AL15:AO15"/>
    <mergeCell ref="AP15:AQ15"/>
    <mergeCell ref="M17:Q17"/>
    <mergeCell ref="R17:U17"/>
    <mergeCell ref="V17:X17"/>
    <mergeCell ref="AR15:AR18"/>
    <mergeCell ref="B16:B17"/>
    <mergeCell ref="C16:D17"/>
    <mergeCell ref="E16:F17"/>
    <mergeCell ref="G16:L17"/>
    <mergeCell ref="M16:X16"/>
    <mergeCell ref="AD16:AH16"/>
    <mergeCell ref="AI16:AK16"/>
    <mergeCell ref="AL16:AO16"/>
    <mergeCell ref="AP16:AQ16"/>
    <mergeCell ref="AD17:AH17"/>
    <mergeCell ref="AI17:AK17"/>
    <mergeCell ref="AL17:AO17"/>
    <mergeCell ref="AP17:AQ17"/>
    <mergeCell ref="C18:D18"/>
    <mergeCell ref="E18:F18"/>
    <mergeCell ref="G18:L18"/>
    <mergeCell ref="M18:Q18"/>
    <mergeCell ref="R18:U18"/>
    <mergeCell ref="V18:X18"/>
    <mergeCell ref="AD18:AH18"/>
    <mergeCell ref="AI18:AK18"/>
    <mergeCell ref="AL18:AO18"/>
    <mergeCell ref="AP18:AQ18"/>
    <mergeCell ref="AR19:AR22"/>
    <mergeCell ref="B20:L20"/>
    <mergeCell ref="M20:X20"/>
    <mergeCell ref="AD20:AH20"/>
    <mergeCell ref="AI20:AK20"/>
    <mergeCell ref="AL20:AO20"/>
    <mergeCell ref="AP20:AQ20"/>
    <mergeCell ref="B21:X21"/>
    <mergeCell ref="AD21:AH21"/>
    <mergeCell ref="AI21:AK21"/>
    <mergeCell ref="AL21:AO21"/>
    <mergeCell ref="AP21:AQ21"/>
    <mergeCell ref="B22:C22"/>
    <mergeCell ref="G22:I22"/>
    <mergeCell ref="K22:M22"/>
    <mergeCell ref="O22:P22"/>
    <mergeCell ref="Q22:S22"/>
    <mergeCell ref="AI22:AK22"/>
    <mergeCell ref="AL22:AO22"/>
    <mergeCell ref="AP22:AQ22"/>
    <mergeCell ref="B19:L19"/>
    <mergeCell ref="M19:X19"/>
    <mergeCell ref="AB19:AC22"/>
    <mergeCell ref="AD19:AH19"/>
    <mergeCell ref="AI19:AK19"/>
    <mergeCell ref="AL19:AO19"/>
    <mergeCell ref="AP19:AQ19"/>
    <mergeCell ref="B24:C24"/>
    <mergeCell ref="AD22:AH22"/>
    <mergeCell ref="B25:X25"/>
    <mergeCell ref="T22:U22"/>
    <mergeCell ref="V22:W22"/>
    <mergeCell ref="D23:F23"/>
    <mergeCell ref="G23:M23"/>
    <mergeCell ref="N23:S23"/>
    <mergeCell ref="T23:X23"/>
    <mergeCell ref="D24:F24"/>
    <mergeCell ref="G24:M24"/>
    <mergeCell ref="N24:S24"/>
    <mergeCell ref="T24:X24"/>
    <mergeCell ref="B23:C23"/>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H34:I34"/>
    <mergeCell ref="D36:D38"/>
    <mergeCell ref="J34:K34"/>
    <mergeCell ref="N34:O34"/>
    <mergeCell ref="P34:R34"/>
    <mergeCell ref="H35:I35"/>
    <mergeCell ref="J35:K35"/>
    <mergeCell ref="N35:O35"/>
    <mergeCell ref="P35:R35"/>
    <mergeCell ref="H32:I32"/>
    <mergeCell ref="J32:K32"/>
    <mergeCell ref="N32:O32"/>
    <mergeCell ref="P32:R32"/>
    <mergeCell ref="H33:I33"/>
    <mergeCell ref="J33:K33"/>
    <mergeCell ref="N33:O33"/>
    <mergeCell ref="P33:R33"/>
    <mergeCell ref="I47:X47"/>
    <mergeCell ref="B48:X48"/>
    <mergeCell ref="G50:H50"/>
    <mergeCell ref="I50:X50"/>
    <mergeCell ref="B42:X42"/>
    <mergeCell ref="B43:X43"/>
    <mergeCell ref="B44:X44"/>
    <mergeCell ref="G45:H45"/>
    <mergeCell ref="I45:J45"/>
    <mergeCell ref="K45:L45"/>
    <mergeCell ref="C27:C29"/>
    <mergeCell ref="D27:D29"/>
    <mergeCell ref="C30:C32"/>
    <mergeCell ref="D30:D32"/>
    <mergeCell ref="C33:C35"/>
    <mergeCell ref="D33:D35"/>
    <mergeCell ref="B46:H46"/>
    <mergeCell ref="L46:M46"/>
    <mergeCell ref="Q46:R46"/>
    <mergeCell ref="H38:I38"/>
    <mergeCell ref="J38:K38"/>
    <mergeCell ref="N38:O38"/>
    <mergeCell ref="P38:R38"/>
    <mergeCell ref="B40:X40"/>
    <mergeCell ref="B41:X41"/>
    <mergeCell ref="H36:I36"/>
    <mergeCell ref="J36:K36"/>
    <mergeCell ref="N36:O36"/>
    <mergeCell ref="P36:R36"/>
    <mergeCell ref="H37:I37"/>
    <mergeCell ref="J37:K37"/>
    <mergeCell ref="N37:O37"/>
    <mergeCell ref="P37:R37"/>
    <mergeCell ref="C36:C38"/>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Hoja1!$A$3:$A$24</xm:f>
          </x14:formula1>
          <xm:sqref>G7:X8</xm:sqref>
        </x14:dataValidation>
        <x14:dataValidation type="list" allowBlank="1" showInputMessage="1" showErrorMessage="1">
          <x14:formula1>
            <xm:f>Hoja1!$F$3:$F$8</xm:f>
          </x14:formula1>
          <xm:sqref>C18:D18</xm:sqref>
        </x14:dataValidation>
        <x14:dataValidation type="list" allowBlank="1" showInputMessage="1" showErrorMessage="1">
          <x14:formula1>
            <xm:f>Hoja1!$D$3:$D$13</xm:f>
          </x14:formula1>
          <xm:sqref>G14:J14</xm:sqref>
        </x14:dataValidation>
      </x14:dataValidations>
    </ext>
  </extLst>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pageSetUpPr fitToPage="1"/>
  </sheetPr>
  <dimension ref="B1:AR50"/>
  <sheetViews>
    <sheetView topLeftCell="C1" zoomScale="80" zoomScaleNormal="80" zoomScaleSheetLayoutView="100" workbookViewId="0">
      <selection activeCell="H5" sqref="H5:J5"/>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34" width="4.625" style="46"/>
    <col min="35" max="37" width="5.25" style="46" customWidth="1"/>
    <col min="38" max="43" width="4.625" style="46"/>
    <col min="44" max="44" width="8.25" style="23" customWidth="1"/>
    <col min="45" max="16384" width="4.625" style="23"/>
  </cols>
  <sheetData>
    <row r="1" spans="2:44" ht="20.25" customHeight="1">
      <c r="B1" s="344" t="s">
        <v>72</v>
      </c>
      <c r="C1" s="345"/>
      <c r="D1" s="345"/>
      <c r="E1" s="345"/>
      <c r="F1" s="345"/>
      <c r="G1" s="345"/>
      <c r="H1" s="345"/>
      <c r="I1" s="345"/>
      <c r="J1" s="345"/>
      <c r="K1" s="345"/>
      <c r="L1" s="345"/>
      <c r="M1" s="345"/>
      <c r="N1" s="345"/>
      <c r="O1" s="345"/>
      <c r="P1" s="345"/>
      <c r="Q1" s="345"/>
      <c r="R1" s="345"/>
      <c r="S1" s="345"/>
      <c r="T1" s="346"/>
      <c r="U1" s="356"/>
      <c r="V1" s="357"/>
      <c r="W1" s="357"/>
      <c r="X1" s="358"/>
      <c r="AB1" s="383" t="s">
        <v>374</v>
      </c>
      <c r="AC1" s="383"/>
      <c r="AD1" s="383"/>
      <c r="AE1" s="383"/>
      <c r="AF1" s="383"/>
      <c r="AG1" s="383"/>
      <c r="AH1" s="383"/>
      <c r="AI1" s="383"/>
      <c r="AJ1" s="383"/>
      <c r="AK1" s="383"/>
      <c r="AL1" s="383"/>
      <c r="AM1" s="383"/>
      <c r="AN1" s="383"/>
      <c r="AO1" s="383"/>
      <c r="AP1" s="383"/>
      <c r="AQ1" s="383"/>
      <c r="AR1" s="383"/>
    </row>
    <row r="2" spans="2:44" ht="13.5" customHeight="1">
      <c r="B2" s="347" t="s">
        <v>75</v>
      </c>
      <c r="C2" s="348"/>
      <c r="D2" s="348"/>
      <c r="E2" s="348"/>
      <c r="F2" s="348"/>
      <c r="G2" s="348"/>
      <c r="H2" s="348"/>
      <c r="I2" s="348"/>
      <c r="J2" s="348"/>
      <c r="K2" s="348"/>
      <c r="L2" s="348"/>
      <c r="M2" s="348"/>
      <c r="N2" s="348"/>
      <c r="O2" s="348"/>
      <c r="P2" s="348"/>
      <c r="Q2" s="348"/>
      <c r="R2" s="348"/>
      <c r="S2" s="348"/>
      <c r="T2" s="349"/>
      <c r="U2" s="359"/>
      <c r="V2" s="360"/>
      <c r="W2" s="360"/>
      <c r="X2" s="361"/>
    </row>
    <row r="3" spans="2:44" ht="13.5" customHeight="1">
      <c r="B3" s="350"/>
      <c r="C3" s="351"/>
      <c r="D3" s="351"/>
      <c r="E3" s="351"/>
      <c r="F3" s="351"/>
      <c r="G3" s="351"/>
      <c r="H3" s="351"/>
      <c r="I3" s="351"/>
      <c r="J3" s="351"/>
      <c r="K3" s="351"/>
      <c r="L3" s="351"/>
      <c r="M3" s="351"/>
      <c r="N3" s="351"/>
      <c r="O3" s="351"/>
      <c r="P3" s="351"/>
      <c r="Q3" s="351"/>
      <c r="R3" s="351"/>
      <c r="S3" s="351"/>
      <c r="T3" s="352"/>
      <c r="U3" s="359"/>
      <c r="V3" s="360"/>
      <c r="W3" s="360"/>
      <c r="X3" s="361"/>
      <c r="AB3" s="372" t="s">
        <v>194</v>
      </c>
      <c r="AC3" s="372"/>
      <c r="AD3" s="372"/>
      <c r="AE3" s="372"/>
      <c r="AF3" s="372"/>
      <c r="AG3" s="372"/>
      <c r="AH3" s="372"/>
      <c r="AI3" s="372"/>
      <c r="AJ3" s="372"/>
      <c r="AK3" s="372"/>
      <c r="AL3" s="372"/>
      <c r="AM3" s="372"/>
      <c r="AN3" s="372"/>
      <c r="AO3" s="372"/>
      <c r="AP3" s="372"/>
      <c r="AQ3" s="372"/>
      <c r="AR3" s="372"/>
    </row>
    <row r="4" spans="2:44" ht="13.5" customHeight="1">
      <c r="B4" s="353"/>
      <c r="C4" s="354"/>
      <c r="D4" s="354"/>
      <c r="E4" s="354"/>
      <c r="F4" s="354"/>
      <c r="G4" s="354"/>
      <c r="H4" s="354"/>
      <c r="I4" s="354"/>
      <c r="J4" s="354"/>
      <c r="K4" s="354"/>
      <c r="L4" s="354"/>
      <c r="M4" s="354"/>
      <c r="N4" s="354"/>
      <c r="O4" s="354"/>
      <c r="P4" s="354"/>
      <c r="Q4" s="354"/>
      <c r="R4" s="354"/>
      <c r="S4" s="354"/>
      <c r="T4" s="355"/>
      <c r="U4" s="362"/>
      <c r="V4" s="363"/>
      <c r="W4" s="363"/>
      <c r="X4" s="364"/>
      <c r="AB4" s="372"/>
      <c r="AC4" s="372"/>
      <c r="AD4" s="372"/>
      <c r="AE4" s="372"/>
      <c r="AF4" s="372"/>
      <c r="AG4" s="372"/>
      <c r="AH4" s="372"/>
      <c r="AI4" s="372"/>
      <c r="AJ4" s="372"/>
      <c r="AK4" s="372"/>
      <c r="AL4" s="372"/>
      <c r="AM4" s="372"/>
      <c r="AN4" s="372"/>
      <c r="AO4" s="372"/>
      <c r="AP4" s="372"/>
      <c r="AQ4" s="372"/>
      <c r="AR4" s="372"/>
    </row>
    <row r="5" spans="2:44" s="41" customFormat="1" ht="14.25" customHeight="1">
      <c r="B5" s="60" t="s">
        <v>0</v>
      </c>
      <c r="C5" s="336" t="s">
        <v>126</v>
      </c>
      <c r="D5" s="336"/>
      <c r="E5" s="337" t="s">
        <v>1</v>
      </c>
      <c r="F5" s="337"/>
      <c r="G5" s="337"/>
      <c r="H5" s="338" t="s">
        <v>441</v>
      </c>
      <c r="I5" s="338"/>
      <c r="J5" s="338"/>
      <c r="K5" s="337" t="s">
        <v>2</v>
      </c>
      <c r="L5" s="337"/>
      <c r="M5" s="337"/>
      <c r="N5" s="337"/>
      <c r="O5" s="783">
        <v>44764</v>
      </c>
      <c r="P5" s="336"/>
      <c r="Q5" s="336"/>
      <c r="R5" s="336"/>
      <c r="S5" s="339" t="s">
        <v>3</v>
      </c>
      <c r="T5" s="340"/>
      <c r="U5" s="340"/>
      <c r="V5" s="341"/>
      <c r="W5" s="342" t="s">
        <v>120</v>
      </c>
      <c r="X5" s="343"/>
      <c r="Y5" s="47"/>
      <c r="Z5" s="48"/>
      <c r="AA5" s="48"/>
      <c r="AB5" s="380" t="s">
        <v>143</v>
      </c>
      <c r="AC5" s="380"/>
      <c r="AD5" s="380" t="s">
        <v>144</v>
      </c>
      <c r="AE5" s="380"/>
      <c r="AF5" s="380"/>
      <c r="AG5" s="380"/>
      <c r="AH5" s="380"/>
      <c r="AI5" s="380" t="s">
        <v>145</v>
      </c>
      <c r="AJ5" s="380"/>
      <c r="AK5" s="380"/>
      <c r="AL5" s="380" t="s">
        <v>146</v>
      </c>
      <c r="AM5" s="380"/>
      <c r="AN5" s="380"/>
      <c r="AO5" s="380"/>
      <c r="AP5" s="372" t="s">
        <v>149</v>
      </c>
      <c r="AQ5" s="372"/>
      <c r="AR5" s="373" t="s">
        <v>150</v>
      </c>
    </row>
    <row r="6" spans="2:44" ht="9" customHeight="1">
      <c r="B6" s="275"/>
      <c r="C6" s="275"/>
      <c r="D6" s="275"/>
      <c r="E6" s="275"/>
      <c r="F6" s="275"/>
      <c r="G6" s="275"/>
      <c r="H6" s="275"/>
      <c r="I6" s="275"/>
      <c r="J6" s="275"/>
      <c r="K6" s="275"/>
      <c r="L6" s="275"/>
      <c r="M6" s="275"/>
      <c r="N6" s="275"/>
      <c r="O6" s="275"/>
      <c r="P6" s="275"/>
      <c r="Q6" s="275"/>
      <c r="R6" s="275"/>
      <c r="S6" s="275"/>
      <c r="T6" s="275"/>
      <c r="U6" s="275"/>
      <c r="V6" s="275"/>
      <c r="W6" s="275"/>
      <c r="X6" s="275"/>
      <c r="AB6" s="380"/>
      <c r="AC6" s="380"/>
      <c r="AD6" s="380"/>
      <c r="AE6" s="380"/>
      <c r="AF6" s="380"/>
      <c r="AG6" s="380"/>
      <c r="AH6" s="380"/>
      <c r="AI6" s="380"/>
      <c r="AJ6" s="380"/>
      <c r="AK6" s="380"/>
      <c r="AL6" s="380"/>
      <c r="AM6" s="380"/>
      <c r="AN6" s="380"/>
      <c r="AO6" s="380"/>
      <c r="AP6" s="372"/>
      <c r="AQ6" s="372"/>
      <c r="AR6" s="373"/>
    </row>
    <row r="7" spans="2:44" ht="14.25" customHeight="1">
      <c r="B7" s="287" t="s">
        <v>76</v>
      </c>
      <c r="C7" s="288"/>
      <c r="D7" s="288"/>
      <c r="E7" s="288"/>
      <c r="F7" s="289"/>
      <c r="G7" s="293" t="s">
        <v>93</v>
      </c>
      <c r="H7" s="294"/>
      <c r="I7" s="294"/>
      <c r="J7" s="294"/>
      <c r="K7" s="294"/>
      <c r="L7" s="294"/>
      <c r="M7" s="294"/>
      <c r="N7" s="294"/>
      <c r="O7" s="294"/>
      <c r="P7" s="294"/>
      <c r="Q7" s="294"/>
      <c r="R7" s="294"/>
      <c r="S7" s="294"/>
      <c r="T7" s="294"/>
      <c r="U7" s="294"/>
      <c r="V7" s="294"/>
      <c r="W7" s="294"/>
      <c r="X7" s="295"/>
      <c r="AB7" s="375">
        <v>2019</v>
      </c>
      <c r="AC7" s="375"/>
      <c r="AD7" s="376" t="s">
        <v>127</v>
      </c>
      <c r="AE7" s="376"/>
      <c r="AF7" s="376"/>
      <c r="AG7" s="376"/>
      <c r="AH7" s="376"/>
      <c r="AI7" s="693" t="s">
        <v>204</v>
      </c>
      <c r="AJ7" s="694"/>
      <c r="AK7" s="695"/>
      <c r="AL7" s="684" t="s">
        <v>204</v>
      </c>
      <c r="AM7" s="685"/>
      <c r="AN7" s="685"/>
      <c r="AO7" s="686"/>
      <c r="AP7" s="393" t="s">
        <v>204</v>
      </c>
      <c r="AQ7" s="394"/>
      <c r="AR7" s="384" t="s">
        <v>204</v>
      </c>
    </row>
    <row r="8" spans="2:44" ht="14.25" customHeight="1">
      <c r="B8" s="290"/>
      <c r="C8" s="291"/>
      <c r="D8" s="291"/>
      <c r="E8" s="291"/>
      <c r="F8" s="292"/>
      <c r="G8" s="296"/>
      <c r="H8" s="297"/>
      <c r="I8" s="297"/>
      <c r="J8" s="297"/>
      <c r="K8" s="297"/>
      <c r="L8" s="297"/>
      <c r="M8" s="297"/>
      <c r="N8" s="297"/>
      <c r="O8" s="297"/>
      <c r="P8" s="297"/>
      <c r="Q8" s="297"/>
      <c r="R8" s="297"/>
      <c r="S8" s="297"/>
      <c r="T8" s="297"/>
      <c r="U8" s="297"/>
      <c r="V8" s="297"/>
      <c r="W8" s="297"/>
      <c r="X8" s="298"/>
      <c r="AB8" s="375"/>
      <c r="AC8" s="375"/>
      <c r="AD8" s="376" t="s">
        <v>128</v>
      </c>
      <c r="AE8" s="376"/>
      <c r="AF8" s="376"/>
      <c r="AG8" s="376"/>
      <c r="AH8" s="376"/>
      <c r="AI8" s="696"/>
      <c r="AJ8" s="697"/>
      <c r="AK8" s="698"/>
      <c r="AL8" s="687"/>
      <c r="AM8" s="688"/>
      <c r="AN8" s="688"/>
      <c r="AO8" s="689"/>
      <c r="AP8" s="395"/>
      <c r="AQ8" s="396"/>
      <c r="AR8" s="384"/>
    </row>
    <row r="9" spans="2:44" ht="19.149999999999999" customHeight="1">
      <c r="B9" s="281" t="s">
        <v>49</v>
      </c>
      <c r="C9" s="282"/>
      <c r="D9" s="282"/>
      <c r="E9" s="282"/>
      <c r="F9" s="282"/>
      <c r="G9" s="282"/>
      <c r="H9" s="282"/>
      <c r="I9" s="282"/>
      <c r="J9" s="282"/>
      <c r="K9" s="282"/>
      <c r="L9" s="282"/>
      <c r="M9" s="282"/>
      <c r="N9" s="282"/>
      <c r="O9" s="282"/>
      <c r="P9" s="282"/>
      <c r="Q9" s="282"/>
      <c r="R9" s="282"/>
      <c r="S9" s="282"/>
      <c r="T9" s="282"/>
      <c r="U9" s="282"/>
      <c r="V9" s="282"/>
      <c r="W9" s="282"/>
      <c r="X9" s="283"/>
      <c r="AB9" s="375"/>
      <c r="AC9" s="375"/>
      <c r="AD9" s="376" t="s">
        <v>129</v>
      </c>
      <c r="AE9" s="376"/>
      <c r="AF9" s="376"/>
      <c r="AG9" s="376"/>
      <c r="AH9" s="376"/>
      <c r="AI9" s="696"/>
      <c r="AJ9" s="697"/>
      <c r="AK9" s="698"/>
      <c r="AL9" s="687"/>
      <c r="AM9" s="688"/>
      <c r="AN9" s="688"/>
      <c r="AO9" s="689"/>
      <c r="AP9" s="395"/>
      <c r="AQ9" s="396"/>
      <c r="AR9" s="384"/>
    </row>
    <row r="10" spans="2:44" ht="15" customHeight="1">
      <c r="B10" s="268" t="s">
        <v>4</v>
      </c>
      <c r="C10" s="269"/>
      <c r="D10" s="269"/>
      <c r="E10" s="269"/>
      <c r="F10" s="269"/>
      <c r="G10" s="269"/>
      <c r="H10" s="269"/>
      <c r="I10" s="269"/>
      <c r="J10" s="269"/>
      <c r="K10" s="269"/>
      <c r="L10" s="269"/>
      <c r="M10" s="269"/>
      <c r="N10" s="269"/>
      <c r="O10" s="269"/>
      <c r="P10" s="269"/>
      <c r="Q10" s="269"/>
      <c r="R10" s="269"/>
      <c r="S10" s="269"/>
      <c r="T10" s="269"/>
      <c r="U10" s="269"/>
      <c r="V10" s="269"/>
      <c r="W10" s="269"/>
      <c r="X10" s="269"/>
      <c r="AB10" s="375"/>
      <c r="AC10" s="375"/>
      <c r="AD10" s="376" t="s">
        <v>130</v>
      </c>
      <c r="AE10" s="376"/>
      <c r="AF10" s="376"/>
      <c r="AG10" s="376"/>
      <c r="AH10" s="376"/>
      <c r="AI10" s="699"/>
      <c r="AJ10" s="700"/>
      <c r="AK10" s="701"/>
      <c r="AL10" s="690"/>
      <c r="AM10" s="691"/>
      <c r="AN10" s="691"/>
      <c r="AO10" s="692"/>
      <c r="AP10" s="397"/>
      <c r="AQ10" s="398"/>
      <c r="AR10" s="384"/>
    </row>
    <row r="11" spans="2:44" ht="38.25" customHeight="1">
      <c r="B11" s="280" t="s">
        <v>193</v>
      </c>
      <c r="C11" s="280"/>
      <c r="D11" s="280"/>
      <c r="E11" s="280"/>
      <c r="F11" s="280"/>
      <c r="G11" s="280"/>
      <c r="H11" s="280"/>
      <c r="I11" s="280"/>
      <c r="J11" s="280"/>
      <c r="K11" s="280"/>
      <c r="L11" s="280"/>
      <c r="M11" s="280"/>
      <c r="N11" s="280"/>
      <c r="O11" s="280"/>
      <c r="P11" s="280"/>
      <c r="Q11" s="280"/>
      <c r="R11" s="280"/>
      <c r="S11" s="280"/>
      <c r="T11" s="280"/>
      <c r="U11" s="280"/>
      <c r="V11" s="280"/>
      <c r="W11" s="280"/>
      <c r="X11" s="280"/>
      <c r="AB11" s="374">
        <v>2020</v>
      </c>
      <c r="AC11" s="374"/>
      <c r="AD11" s="377" t="s">
        <v>131</v>
      </c>
      <c r="AE11" s="377"/>
      <c r="AF11" s="377"/>
      <c r="AG11" s="377"/>
      <c r="AH11" s="377"/>
      <c r="AI11" s="725">
        <v>2</v>
      </c>
      <c r="AJ11" s="725"/>
      <c r="AK11" s="725"/>
      <c r="AL11" s="725">
        <v>2</v>
      </c>
      <c r="AM11" s="725"/>
      <c r="AN11" s="725"/>
      <c r="AO11" s="725"/>
      <c r="AP11" s="382">
        <f>AL11/AI11</f>
        <v>1</v>
      </c>
      <c r="AQ11" s="382"/>
      <c r="AR11" s="385">
        <f>SUM(AP11:AQ14)/4</f>
        <v>1</v>
      </c>
    </row>
    <row r="12" spans="2:44" ht="12.75">
      <c r="B12" s="262" t="s">
        <v>56</v>
      </c>
      <c r="C12" s="263"/>
      <c r="D12" s="263"/>
      <c r="E12" s="263"/>
      <c r="F12" s="264"/>
      <c r="G12" s="262" t="s">
        <v>48</v>
      </c>
      <c r="H12" s="263"/>
      <c r="I12" s="263"/>
      <c r="J12" s="264"/>
      <c r="K12" s="262" t="s">
        <v>5</v>
      </c>
      <c r="L12" s="263"/>
      <c r="M12" s="263"/>
      <c r="N12" s="264"/>
      <c r="O12" s="268" t="s">
        <v>6</v>
      </c>
      <c r="P12" s="269"/>
      <c r="Q12" s="269"/>
      <c r="R12" s="269"/>
      <c r="S12" s="269"/>
      <c r="T12" s="269"/>
      <c r="U12" s="269"/>
      <c r="V12" s="269"/>
      <c r="W12" s="269"/>
      <c r="X12" s="270"/>
      <c r="Y12" s="49"/>
      <c r="Z12" s="50"/>
      <c r="AA12" s="50"/>
      <c r="AB12" s="374"/>
      <c r="AC12" s="374"/>
      <c r="AD12" s="377" t="s">
        <v>132</v>
      </c>
      <c r="AE12" s="377"/>
      <c r="AF12" s="377"/>
      <c r="AG12" s="377"/>
      <c r="AH12" s="377"/>
      <c r="AI12" s="725">
        <v>2</v>
      </c>
      <c r="AJ12" s="725"/>
      <c r="AK12" s="725"/>
      <c r="AL12" s="725">
        <v>2</v>
      </c>
      <c r="AM12" s="725"/>
      <c r="AN12" s="725"/>
      <c r="AO12" s="725"/>
      <c r="AP12" s="382">
        <f t="shared" ref="AP12:AP22" si="0">AL12/AI12</f>
        <v>1</v>
      </c>
      <c r="AQ12" s="382"/>
      <c r="AR12" s="385"/>
    </row>
    <row r="13" spans="2:44" ht="25.5" customHeight="1">
      <c r="B13" s="265"/>
      <c r="C13" s="266"/>
      <c r="D13" s="266"/>
      <c r="E13" s="266"/>
      <c r="F13" s="267"/>
      <c r="G13" s="265"/>
      <c r="H13" s="266"/>
      <c r="I13" s="266"/>
      <c r="J13" s="267"/>
      <c r="K13" s="265"/>
      <c r="L13" s="266"/>
      <c r="M13" s="266"/>
      <c r="N13" s="267"/>
      <c r="O13" s="268" t="s">
        <v>55</v>
      </c>
      <c r="P13" s="269"/>
      <c r="Q13" s="269"/>
      <c r="R13" s="270"/>
      <c r="S13" s="268" t="s">
        <v>54</v>
      </c>
      <c r="T13" s="269"/>
      <c r="U13" s="270"/>
      <c r="V13" s="268" t="s">
        <v>53</v>
      </c>
      <c r="W13" s="269"/>
      <c r="X13" s="270"/>
      <c r="Y13" s="49"/>
      <c r="Z13" s="50"/>
      <c r="AA13" s="50"/>
      <c r="AB13" s="374"/>
      <c r="AC13" s="374"/>
      <c r="AD13" s="377" t="s">
        <v>133</v>
      </c>
      <c r="AE13" s="377"/>
      <c r="AF13" s="377"/>
      <c r="AG13" s="377"/>
      <c r="AH13" s="377"/>
      <c r="AI13" s="725">
        <v>2</v>
      </c>
      <c r="AJ13" s="725"/>
      <c r="AK13" s="725"/>
      <c r="AL13" s="725">
        <v>2</v>
      </c>
      <c r="AM13" s="725"/>
      <c r="AN13" s="725"/>
      <c r="AO13" s="725"/>
      <c r="AP13" s="382">
        <f t="shared" si="0"/>
        <v>1</v>
      </c>
      <c r="AQ13" s="382"/>
      <c r="AR13" s="385"/>
    </row>
    <row r="14" spans="2:44" ht="29.25" customHeight="1">
      <c r="B14" s="276" t="s">
        <v>357</v>
      </c>
      <c r="C14" s="276"/>
      <c r="D14" s="276"/>
      <c r="E14" s="276"/>
      <c r="F14" s="276"/>
      <c r="G14" s="261" t="s">
        <v>101</v>
      </c>
      <c r="H14" s="261"/>
      <c r="I14" s="261"/>
      <c r="J14" s="261"/>
      <c r="K14" s="261">
        <v>1</v>
      </c>
      <c r="L14" s="261"/>
      <c r="M14" s="261"/>
      <c r="N14" s="261"/>
      <c r="O14" s="277">
        <v>1</v>
      </c>
      <c r="P14" s="278"/>
      <c r="Q14" s="278"/>
      <c r="R14" s="279"/>
      <c r="S14" s="329">
        <v>44561</v>
      </c>
      <c r="T14" s="330"/>
      <c r="U14" s="331"/>
      <c r="V14" s="332">
        <v>2021</v>
      </c>
      <c r="W14" s="332"/>
      <c r="X14" s="332"/>
      <c r="AB14" s="374"/>
      <c r="AC14" s="374"/>
      <c r="AD14" s="377" t="s">
        <v>134</v>
      </c>
      <c r="AE14" s="377"/>
      <c r="AF14" s="377"/>
      <c r="AG14" s="377"/>
      <c r="AH14" s="377"/>
      <c r="AI14" s="725">
        <v>2</v>
      </c>
      <c r="AJ14" s="725"/>
      <c r="AK14" s="725"/>
      <c r="AL14" s="725">
        <v>2</v>
      </c>
      <c r="AM14" s="725"/>
      <c r="AN14" s="725"/>
      <c r="AO14" s="725"/>
      <c r="AP14" s="382">
        <f t="shared" si="0"/>
        <v>1</v>
      </c>
      <c r="AQ14" s="382"/>
      <c r="AR14" s="385"/>
    </row>
    <row r="15" spans="2:44" ht="18" customHeight="1">
      <c r="B15" s="281" t="s">
        <v>7</v>
      </c>
      <c r="C15" s="282"/>
      <c r="D15" s="282"/>
      <c r="E15" s="282"/>
      <c r="F15" s="282"/>
      <c r="G15" s="282"/>
      <c r="H15" s="282"/>
      <c r="I15" s="282"/>
      <c r="J15" s="282"/>
      <c r="K15" s="282"/>
      <c r="L15" s="282"/>
      <c r="M15" s="282"/>
      <c r="N15" s="282"/>
      <c r="O15" s="282"/>
      <c r="P15" s="282"/>
      <c r="Q15" s="282"/>
      <c r="R15" s="282"/>
      <c r="S15" s="282"/>
      <c r="T15" s="282"/>
      <c r="U15" s="282"/>
      <c r="V15" s="282"/>
      <c r="W15" s="282"/>
      <c r="X15" s="283"/>
      <c r="Z15" s="46" t="s">
        <v>51</v>
      </c>
      <c r="AB15" s="375">
        <v>2021</v>
      </c>
      <c r="AC15" s="375"/>
      <c r="AD15" s="376" t="s">
        <v>135</v>
      </c>
      <c r="AE15" s="376"/>
      <c r="AF15" s="376"/>
      <c r="AG15" s="376"/>
      <c r="AH15" s="376"/>
      <c r="AI15" s="726">
        <v>3</v>
      </c>
      <c r="AJ15" s="726"/>
      <c r="AK15" s="726"/>
      <c r="AL15" s="726">
        <v>3</v>
      </c>
      <c r="AM15" s="726"/>
      <c r="AN15" s="726"/>
      <c r="AO15" s="726"/>
      <c r="AP15" s="379">
        <f t="shared" si="0"/>
        <v>1</v>
      </c>
      <c r="AQ15" s="379"/>
      <c r="AR15" s="384">
        <f t="shared" ref="AR15" si="1">SUM(AP15:AQ18)/4</f>
        <v>1</v>
      </c>
    </row>
    <row r="16" spans="2:44" ht="12.75" customHeight="1">
      <c r="B16" s="271" t="s">
        <v>52</v>
      </c>
      <c r="C16" s="262" t="s">
        <v>8</v>
      </c>
      <c r="D16" s="264"/>
      <c r="E16" s="262" t="s">
        <v>115</v>
      </c>
      <c r="F16" s="264"/>
      <c r="G16" s="262" t="s">
        <v>109</v>
      </c>
      <c r="H16" s="263"/>
      <c r="I16" s="263"/>
      <c r="J16" s="263"/>
      <c r="K16" s="263"/>
      <c r="L16" s="264"/>
      <c r="M16" s="274" t="s">
        <v>116</v>
      </c>
      <c r="N16" s="274"/>
      <c r="O16" s="274"/>
      <c r="P16" s="274"/>
      <c r="Q16" s="274"/>
      <c r="R16" s="274"/>
      <c r="S16" s="274"/>
      <c r="T16" s="274"/>
      <c r="U16" s="274"/>
      <c r="V16" s="274"/>
      <c r="W16" s="274"/>
      <c r="X16" s="274"/>
      <c r="AB16" s="375"/>
      <c r="AC16" s="375"/>
      <c r="AD16" s="376" t="s">
        <v>136</v>
      </c>
      <c r="AE16" s="376"/>
      <c r="AF16" s="376"/>
      <c r="AG16" s="376"/>
      <c r="AH16" s="376"/>
      <c r="AI16" s="726">
        <v>3</v>
      </c>
      <c r="AJ16" s="726"/>
      <c r="AK16" s="726"/>
      <c r="AL16" s="726">
        <v>3</v>
      </c>
      <c r="AM16" s="726"/>
      <c r="AN16" s="726"/>
      <c r="AO16" s="726"/>
      <c r="AP16" s="379">
        <f t="shared" si="0"/>
        <v>1</v>
      </c>
      <c r="AQ16" s="379"/>
      <c r="AR16" s="384"/>
    </row>
    <row r="17" spans="2:44" ht="12.75" customHeight="1">
      <c r="B17" s="272"/>
      <c r="C17" s="265"/>
      <c r="D17" s="267"/>
      <c r="E17" s="265"/>
      <c r="F17" s="267"/>
      <c r="G17" s="265"/>
      <c r="H17" s="266"/>
      <c r="I17" s="266"/>
      <c r="J17" s="266"/>
      <c r="K17" s="266"/>
      <c r="L17" s="267"/>
      <c r="M17" s="268" t="s">
        <v>121</v>
      </c>
      <c r="N17" s="269"/>
      <c r="O17" s="269"/>
      <c r="P17" s="269"/>
      <c r="Q17" s="270"/>
      <c r="R17" s="268" t="s">
        <v>122</v>
      </c>
      <c r="S17" s="269"/>
      <c r="T17" s="269"/>
      <c r="U17" s="269"/>
      <c r="V17" s="273" t="s">
        <v>117</v>
      </c>
      <c r="W17" s="273"/>
      <c r="X17" s="273"/>
      <c r="AB17" s="375"/>
      <c r="AC17" s="375"/>
      <c r="AD17" s="376" t="s">
        <v>137</v>
      </c>
      <c r="AE17" s="376"/>
      <c r="AF17" s="376"/>
      <c r="AG17" s="376"/>
      <c r="AH17" s="376"/>
      <c r="AI17" s="726">
        <v>2</v>
      </c>
      <c r="AJ17" s="726"/>
      <c r="AK17" s="726"/>
      <c r="AL17" s="726">
        <v>2</v>
      </c>
      <c r="AM17" s="726"/>
      <c r="AN17" s="726"/>
      <c r="AO17" s="726"/>
      <c r="AP17" s="379">
        <f t="shared" si="0"/>
        <v>1</v>
      </c>
      <c r="AQ17" s="379"/>
      <c r="AR17" s="384"/>
    </row>
    <row r="18" spans="2:44" ht="28.5" customHeight="1">
      <c r="B18" s="120" t="s">
        <v>188</v>
      </c>
      <c r="C18" s="259" t="s">
        <v>112</v>
      </c>
      <c r="D18" s="260"/>
      <c r="E18" s="261">
        <v>1</v>
      </c>
      <c r="F18" s="261"/>
      <c r="G18" s="276" t="s">
        <v>304</v>
      </c>
      <c r="H18" s="276"/>
      <c r="I18" s="276"/>
      <c r="J18" s="276"/>
      <c r="K18" s="276"/>
      <c r="L18" s="276"/>
      <c r="M18" s="333" t="s">
        <v>123</v>
      </c>
      <c r="N18" s="333"/>
      <c r="O18" s="333"/>
      <c r="P18" s="333"/>
      <c r="Q18" s="333"/>
      <c r="R18" s="334" t="s">
        <v>124</v>
      </c>
      <c r="S18" s="334"/>
      <c r="T18" s="334"/>
      <c r="U18" s="334"/>
      <c r="V18" s="335" t="s">
        <v>125</v>
      </c>
      <c r="W18" s="335"/>
      <c r="X18" s="335"/>
      <c r="AB18" s="375"/>
      <c r="AC18" s="375"/>
      <c r="AD18" s="376" t="s">
        <v>138</v>
      </c>
      <c r="AE18" s="376"/>
      <c r="AF18" s="376"/>
      <c r="AG18" s="376"/>
      <c r="AH18" s="376"/>
      <c r="AI18" s="726">
        <v>1</v>
      </c>
      <c r="AJ18" s="726"/>
      <c r="AK18" s="726"/>
      <c r="AL18" s="726">
        <v>1</v>
      </c>
      <c r="AM18" s="726"/>
      <c r="AN18" s="726"/>
      <c r="AO18" s="726"/>
      <c r="AP18" s="379">
        <f t="shared" si="0"/>
        <v>1</v>
      </c>
      <c r="AQ18" s="379"/>
      <c r="AR18" s="384"/>
    </row>
    <row r="19" spans="2:44" ht="25.15" customHeight="1">
      <c r="B19" s="268" t="s">
        <v>9</v>
      </c>
      <c r="C19" s="269"/>
      <c r="D19" s="269"/>
      <c r="E19" s="269"/>
      <c r="F19" s="269"/>
      <c r="G19" s="269"/>
      <c r="H19" s="269"/>
      <c r="I19" s="269"/>
      <c r="J19" s="269"/>
      <c r="K19" s="269"/>
      <c r="L19" s="270"/>
      <c r="M19" s="268" t="s">
        <v>10</v>
      </c>
      <c r="N19" s="269"/>
      <c r="O19" s="269"/>
      <c r="P19" s="269"/>
      <c r="Q19" s="269"/>
      <c r="R19" s="269"/>
      <c r="S19" s="269"/>
      <c r="T19" s="269"/>
      <c r="U19" s="269"/>
      <c r="V19" s="269"/>
      <c r="W19" s="269"/>
      <c r="X19" s="270"/>
      <c r="AB19" s="374">
        <v>2022</v>
      </c>
      <c r="AC19" s="374"/>
      <c r="AD19" s="377" t="s">
        <v>139</v>
      </c>
      <c r="AE19" s="377"/>
      <c r="AF19" s="377"/>
      <c r="AG19" s="377"/>
      <c r="AH19" s="377"/>
      <c r="AI19" s="725">
        <v>1</v>
      </c>
      <c r="AJ19" s="725"/>
      <c r="AK19" s="725"/>
      <c r="AL19" s="725">
        <v>1</v>
      </c>
      <c r="AM19" s="725"/>
      <c r="AN19" s="725"/>
      <c r="AO19" s="725"/>
      <c r="AP19" s="382">
        <f t="shared" si="0"/>
        <v>1</v>
      </c>
      <c r="AQ19" s="382"/>
      <c r="AR19" s="385" t="e">
        <f t="shared" ref="AR19" si="2">SUM(AP19:AQ22)/4</f>
        <v>#DIV/0!</v>
      </c>
    </row>
    <row r="20" spans="2:44" ht="45.4" customHeight="1">
      <c r="B20" s="259" t="s">
        <v>356</v>
      </c>
      <c r="C20" s="286"/>
      <c r="D20" s="286"/>
      <c r="E20" s="286"/>
      <c r="F20" s="286"/>
      <c r="G20" s="286"/>
      <c r="H20" s="286"/>
      <c r="I20" s="286"/>
      <c r="J20" s="286"/>
      <c r="K20" s="286"/>
      <c r="L20" s="260"/>
      <c r="M20" s="259"/>
      <c r="N20" s="286"/>
      <c r="O20" s="286"/>
      <c r="P20" s="286"/>
      <c r="Q20" s="286"/>
      <c r="R20" s="286"/>
      <c r="S20" s="286"/>
      <c r="T20" s="286"/>
      <c r="U20" s="286"/>
      <c r="V20" s="286"/>
      <c r="W20" s="286"/>
      <c r="X20" s="260"/>
      <c r="AA20" s="51"/>
      <c r="AB20" s="374"/>
      <c r="AC20" s="374"/>
      <c r="AD20" s="377" t="s">
        <v>140</v>
      </c>
      <c r="AE20" s="377"/>
      <c r="AF20" s="377"/>
      <c r="AG20" s="377"/>
      <c r="AH20" s="377"/>
      <c r="AI20" s="725">
        <v>1</v>
      </c>
      <c r="AJ20" s="725"/>
      <c r="AK20" s="725"/>
      <c r="AL20" s="725">
        <v>1</v>
      </c>
      <c r="AM20" s="725"/>
      <c r="AN20" s="725"/>
      <c r="AO20" s="725"/>
      <c r="AP20" s="382">
        <f t="shared" si="0"/>
        <v>1</v>
      </c>
      <c r="AQ20" s="382"/>
      <c r="AR20" s="385"/>
    </row>
    <row r="21" spans="2:44" ht="18.95" customHeight="1">
      <c r="B21" s="281" t="s">
        <v>11</v>
      </c>
      <c r="C21" s="282"/>
      <c r="D21" s="282"/>
      <c r="E21" s="282"/>
      <c r="F21" s="282"/>
      <c r="G21" s="282"/>
      <c r="H21" s="282"/>
      <c r="I21" s="282"/>
      <c r="J21" s="282"/>
      <c r="K21" s="282"/>
      <c r="L21" s="282"/>
      <c r="M21" s="282"/>
      <c r="N21" s="282"/>
      <c r="O21" s="282"/>
      <c r="P21" s="282"/>
      <c r="Q21" s="282"/>
      <c r="R21" s="282"/>
      <c r="S21" s="282"/>
      <c r="T21" s="282"/>
      <c r="U21" s="282"/>
      <c r="V21" s="282"/>
      <c r="W21" s="282"/>
      <c r="X21" s="283"/>
      <c r="AB21" s="374"/>
      <c r="AC21" s="374"/>
      <c r="AD21" s="377" t="s">
        <v>141</v>
      </c>
      <c r="AE21" s="377"/>
      <c r="AF21" s="377"/>
      <c r="AG21" s="377"/>
      <c r="AH21" s="377"/>
      <c r="AI21" s="725"/>
      <c r="AJ21" s="725"/>
      <c r="AK21" s="725"/>
      <c r="AL21" s="725"/>
      <c r="AM21" s="725"/>
      <c r="AN21" s="725"/>
      <c r="AO21" s="725"/>
      <c r="AP21" s="382" t="e">
        <f t="shared" si="0"/>
        <v>#DIV/0!</v>
      </c>
      <c r="AQ21" s="382"/>
      <c r="AR21" s="385"/>
    </row>
    <row r="22" spans="2:44" ht="18.95" customHeight="1">
      <c r="B22" s="284" t="s">
        <v>12</v>
      </c>
      <c r="C22" s="284"/>
      <c r="D22" s="72" t="s">
        <v>13</v>
      </c>
      <c r="E22" s="72" t="s">
        <v>14</v>
      </c>
      <c r="F22" s="72" t="s">
        <v>15</v>
      </c>
      <c r="G22" s="285" t="s">
        <v>16</v>
      </c>
      <c r="H22" s="285"/>
      <c r="I22" s="285"/>
      <c r="J22" s="72" t="s">
        <v>17</v>
      </c>
      <c r="K22" s="285" t="s">
        <v>18</v>
      </c>
      <c r="L22" s="285"/>
      <c r="M22" s="285"/>
      <c r="N22" s="72" t="s">
        <v>19</v>
      </c>
      <c r="O22" s="285" t="s">
        <v>20</v>
      </c>
      <c r="P22" s="285"/>
      <c r="Q22" s="285" t="s">
        <v>21</v>
      </c>
      <c r="R22" s="285"/>
      <c r="S22" s="285"/>
      <c r="T22" s="285" t="s">
        <v>22</v>
      </c>
      <c r="U22" s="285"/>
      <c r="V22" s="285" t="s">
        <v>23</v>
      </c>
      <c r="W22" s="285"/>
      <c r="X22" s="72" t="s">
        <v>24</v>
      </c>
      <c r="AB22" s="374"/>
      <c r="AC22" s="374"/>
      <c r="AD22" s="377" t="s">
        <v>142</v>
      </c>
      <c r="AE22" s="377"/>
      <c r="AF22" s="377"/>
      <c r="AG22" s="377"/>
      <c r="AH22" s="377"/>
      <c r="AI22" s="725"/>
      <c r="AJ22" s="725"/>
      <c r="AK22" s="725"/>
      <c r="AL22" s="725"/>
      <c r="AM22" s="725"/>
      <c r="AN22" s="725"/>
      <c r="AO22" s="725"/>
      <c r="AP22" s="382" t="e">
        <f t="shared" si="0"/>
        <v>#DIV/0!</v>
      </c>
      <c r="AQ22" s="382"/>
      <c r="AR22" s="385"/>
    </row>
    <row r="23" spans="2:44" ht="18.95" customHeight="1">
      <c r="B23" s="284" t="s">
        <v>25</v>
      </c>
      <c r="C23" s="284"/>
      <c r="D23" s="368">
        <f>AL15</f>
        <v>3</v>
      </c>
      <c r="E23" s="369"/>
      <c r="F23" s="370"/>
      <c r="G23" s="371">
        <f>AL16</f>
        <v>3</v>
      </c>
      <c r="H23" s="570"/>
      <c r="I23" s="570"/>
      <c r="J23" s="570"/>
      <c r="K23" s="570"/>
      <c r="L23" s="570"/>
      <c r="M23" s="571"/>
      <c r="N23" s="368">
        <f>AL17</f>
        <v>2</v>
      </c>
      <c r="O23" s="369"/>
      <c r="P23" s="369"/>
      <c r="Q23" s="369"/>
      <c r="R23" s="369"/>
      <c r="S23" s="370"/>
      <c r="T23" s="371">
        <f>AL18</f>
        <v>1</v>
      </c>
      <c r="U23" s="286"/>
      <c r="V23" s="286"/>
      <c r="W23" s="286"/>
      <c r="X23" s="260"/>
      <c r="Z23" s="52"/>
      <c r="AA23" s="52"/>
    </row>
    <row r="24" spans="2:44" ht="18.95" customHeight="1">
      <c r="B24" s="284" t="s">
        <v>26</v>
      </c>
      <c r="C24" s="284"/>
      <c r="D24" s="368">
        <f>AI15</f>
        <v>3</v>
      </c>
      <c r="E24" s="369"/>
      <c r="F24" s="370"/>
      <c r="G24" s="371">
        <f>AI16</f>
        <v>3</v>
      </c>
      <c r="H24" s="286"/>
      <c r="I24" s="286"/>
      <c r="J24" s="286"/>
      <c r="K24" s="286"/>
      <c r="L24" s="286"/>
      <c r="M24" s="260"/>
      <c r="N24" s="368">
        <f>AI17</f>
        <v>2</v>
      </c>
      <c r="O24" s="369"/>
      <c r="P24" s="369"/>
      <c r="Q24" s="369"/>
      <c r="R24" s="369"/>
      <c r="S24" s="370"/>
      <c r="T24" s="371">
        <f>AI18</f>
        <v>1</v>
      </c>
      <c r="U24" s="286"/>
      <c r="V24" s="286"/>
      <c r="W24" s="286"/>
      <c r="X24" s="260"/>
      <c r="Y24" s="53"/>
    </row>
    <row r="25" spans="2:44" ht="19.7" customHeight="1">
      <c r="B25" s="281" t="s">
        <v>47</v>
      </c>
      <c r="C25" s="282"/>
      <c r="D25" s="282"/>
      <c r="E25" s="282"/>
      <c r="F25" s="282"/>
      <c r="G25" s="282"/>
      <c r="H25" s="282"/>
      <c r="I25" s="282"/>
      <c r="J25" s="282"/>
      <c r="K25" s="282"/>
      <c r="L25" s="282"/>
      <c r="M25" s="282"/>
      <c r="N25" s="282"/>
      <c r="O25" s="282"/>
      <c r="P25" s="282"/>
      <c r="Q25" s="282"/>
      <c r="R25" s="282"/>
      <c r="S25" s="282"/>
      <c r="T25" s="282"/>
      <c r="U25" s="282"/>
      <c r="V25" s="282"/>
      <c r="W25" s="282"/>
      <c r="X25" s="283"/>
    </row>
    <row r="26" spans="2:44" ht="25.5">
      <c r="B26" s="72" t="s">
        <v>27</v>
      </c>
      <c r="C26" s="72" t="s">
        <v>28</v>
      </c>
      <c r="D26" s="72" t="s">
        <v>29</v>
      </c>
      <c r="E26" s="72" t="s">
        <v>30</v>
      </c>
      <c r="F26" s="27"/>
      <c r="G26" s="27"/>
      <c r="H26" s="299"/>
      <c r="I26" s="299"/>
      <c r="J26" s="299"/>
      <c r="K26" s="299"/>
      <c r="L26" s="299"/>
      <c r="M26" s="299"/>
      <c r="N26" s="299"/>
      <c r="O26" s="299"/>
      <c r="P26" s="299"/>
      <c r="Q26" s="299"/>
      <c r="R26" s="299"/>
      <c r="S26" s="301"/>
      <c r="T26" s="301"/>
      <c r="U26" s="301"/>
      <c r="V26" s="301"/>
      <c r="W26" s="301"/>
      <c r="X26" s="302"/>
    </row>
    <row r="27" spans="2:44" ht="17.649999999999999" customHeight="1">
      <c r="B27" s="74" t="s">
        <v>31</v>
      </c>
      <c r="C27" s="365">
        <f>IF(ISERROR($D$23/$D$24),0,$D$23/$D$24)</f>
        <v>1</v>
      </c>
      <c r="D27" s="365">
        <f>$E$18</f>
        <v>1</v>
      </c>
      <c r="E27" s="73">
        <f>$O$14</f>
        <v>1</v>
      </c>
      <c r="F27" s="28"/>
      <c r="G27" s="28"/>
      <c r="H27" s="300"/>
      <c r="I27" s="300"/>
      <c r="J27" s="303"/>
      <c r="K27" s="303"/>
      <c r="L27" s="5"/>
      <c r="M27" s="5"/>
      <c r="N27" s="300"/>
      <c r="O27" s="300"/>
      <c r="P27" s="300"/>
      <c r="Q27" s="300"/>
      <c r="R27" s="300"/>
      <c r="S27" s="304"/>
      <c r="T27" s="304"/>
      <c r="U27" s="304"/>
      <c r="V27" s="304"/>
      <c r="W27" s="304"/>
      <c r="X27" s="305"/>
    </row>
    <row r="28" spans="2:44" ht="17.649999999999999" customHeight="1">
      <c r="B28" s="74" t="s">
        <v>32</v>
      </c>
      <c r="C28" s="366"/>
      <c r="D28" s="366"/>
      <c r="E28" s="73">
        <f t="shared" ref="E28:E37" si="3">$O$14</f>
        <v>1</v>
      </c>
      <c r="F28" s="28"/>
      <c r="G28" s="28"/>
      <c r="H28" s="303"/>
      <c r="I28" s="303"/>
      <c r="J28" s="303"/>
      <c r="K28" s="303"/>
      <c r="L28" s="6"/>
      <c r="M28" s="5"/>
      <c r="N28" s="303"/>
      <c r="O28" s="303"/>
      <c r="P28" s="303"/>
      <c r="Q28" s="303"/>
      <c r="R28" s="303"/>
      <c r="S28" s="304"/>
      <c r="T28" s="304"/>
      <c r="U28" s="304"/>
      <c r="V28" s="304"/>
      <c r="W28" s="304"/>
      <c r="X28" s="305"/>
    </row>
    <row r="29" spans="2:44" ht="17.649999999999999" customHeight="1">
      <c r="B29" s="74" t="s">
        <v>33</v>
      </c>
      <c r="C29" s="367"/>
      <c r="D29" s="367"/>
      <c r="E29" s="73">
        <f t="shared" si="3"/>
        <v>1</v>
      </c>
      <c r="F29" s="28"/>
      <c r="G29" s="28"/>
      <c r="H29" s="303"/>
      <c r="I29" s="303"/>
      <c r="J29" s="303"/>
      <c r="K29" s="303"/>
      <c r="L29" s="6"/>
      <c r="M29" s="5"/>
      <c r="N29" s="303"/>
      <c r="O29" s="303"/>
      <c r="P29" s="303"/>
      <c r="Q29" s="303"/>
      <c r="R29" s="303"/>
      <c r="S29" s="304"/>
      <c r="T29" s="304"/>
      <c r="U29" s="304"/>
      <c r="V29" s="304"/>
      <c r="W29" s="304"/>
      <c r="X29" s="305"/>
    </row>
    <row r="30" spans="2:44" ht="17.649999999999999" customHeight="1">
      <c r="B30" s="74" t="s">
        <v>34</v>
      </c>
      <c r="C30" s="365">
        <f>IF(ISERROR($G$23/$G$24),0,$G$23/$G$24)</f>
        <v>1</v>
      </c>
      <c r="D30" s="365">
        <f t="shared" ref="D30:D36" si="4">$E$18</f>
        <v>1</v>
      </c>
      <c r="E30" s="73">
        <f t="shared" si="3"/>
        <v>1</v>
      </c>
      <c r="F30" s="28"/>
      <c r="G30" s="28"/>
      <c r="H30" s="303"/>
      <c r="I30" s="303"/>
      <c r="J30" s="303"/>
      <c r="K30" s="303"/>
      <c r="L30" s="6"/>
      <c r="M30" s="5"/>
      <c r="N30" s="303"/>
      <c r="O30" s="303"/>
      <c r="P30" s="303"/>
      <c r="Q30" s="303"/>
      <c r="R30" s="303"/>
      <c r="S30" s="304"/>
      <c r="T30" s="304"/>
      <c r="U30" s="304"/>
      <c r="V30" s="304"/>
      <c r="W30" s="304"/>
      <c r="X30" s="305"/>
    </row>
    <row r="31" spans="2:44" ht="17.649999999999999" customHeight="1">
      <c r="B31" s="74" t="s">
        <v>35</v>
      </c>
      <c r="C31" s="366"/>
      <c r="D31" s="366"/>
      <c r="E31" s="73">
        <f t="shared" si="3"/>
        <v>1</v>
      </c>
      <c r="F31" s="28"/>
      <c r="G31" s="28"/>
      <c r="H31" s="303"/>
      <c r="I31" s="303"/>
      <c r="J31" s="303"/>
      <c r="K31" s="303"/>
      <c r="L31" s="6"/>
      <c r="M31" s="5"/>
      <c r="N31" s="303"/>
      <c r="O31" s="303"/>
      <c r="P31" s="303"/>
      <c r="Q31" s="303"/>
      <c r="R31" s="303"/>
      <c r="S31" s="304"/>
      <c r="T31" s="304"/>
      <c r="U31" s="304"/>
      <c r="V31" s="304"/>
      <c r="W31" s="304"/>
      <c r="X31" s="305"/>
    </row>
    <row r="32" spans="2:44" ht="17.649999999999999" customHeight="1">
      <c r="B32" s="74" t="s">
        <v>36</v>
      </c>
      <c r="C32" s="367"/>
      <c r="D32" s="367"/>
      <c r="E32" s="73">
        <f t="shared" si="3"/>
        <v>1</v>
      </c>
      <c r="F32" s="28"/>
      <c r="G32" s="28"/>
      <c r="H32" s="303"/>
      <c r="I32" s="303"/>
      <c r="J32" s="303"/>
      <c r="K32" s="303"/>
      <c r="L32" s="6"/>
      <c r="M32" s="5"/>
      <c r="N32" s="303"/>
      <c r="O32" s="303"/>
      <c r="P32" s="303"/>
      <c r="Q32" s="303"/>
      <c r="R32" s="303"/>
      <c r="S32" s="304"/>
      <c r="T32" s="304"/>
      <c r="U32" s="304"/>
      <c r="V32" s="304"/>
      <c r="W32" s="304"/>
      <c r="X32" s="305"/>
    </row>
    <row r="33" spans="2:27" ht="17.649999999999999" customHeight="1">
      <c r="B33" s="74" t="s">
        <v>37</v>
      </c>
      <c r="C33" s="365">
        <f>IF(ISERROR($N$23/$N$24),0,$N$23/$N$24)</f>
        <v>1</v>
      </c>
      <c r="D33" s="365">
        <f t="shared" si="4"/>
        <v>1</v>
      </c>
      <c r="E33" s="73">
        <f t="shared" si="3"/>
        <v>1</v>
      </c>
      <c r="F33" s="28"/>
      <c r="G33" s="28"/>
      <c r="H33" s="303"/>
      <c r="I33" s="303"/>
      <c r="J33" s="303"/>
      <c r="K33" s="303"/>
      <c r="L33" s="6"/>
      <c r="M33" s="5"/>
      <c r="N33" s="303"/>
      <c r="O33" s="303"/>
      <c r="P33" s="303"/>
      <c r="Q33" s="303"/>
      <c r="R33" s="303"/>
      <c r="S33" s="304"/>
      <c r="T33" s="304"/>
      <c r="U33" s="304"/>
      <c r="V33" s="304"/>
      <c r="W33" s="304"/>
      <c r="X33" s="305"/>
    </row>
    <row r="34" spans="2:27" ht="17.649999999999999" customHeight="1">
      <c r="B34" s="74" t="s">
        <v>38</v>
      </c>
      <c r="C34" s="366"/>
      <c r="D34" s="366"/>
      <c r="E34" s="73">
        <f t="shared" si="3"/>
        <v>1</v>
      </c>
      <c r="F34" s="28"/>
      <c r="G34" s="28"/>
      <c r="H34" s="303"/>
      <c r="I34" s="303"/>
      <c r="J34" s="303"/>
      <c r="K34" s="303"/>
      <c r="L34" s="6"/>
      <c r="M34" s="5"/>
      <c r="N34" s="303"/>
      <c r="O34" s="303"/>
      <c r="P34" s="303"/>
      <c r="Q34" s="303"/>
      <c r="R34" s="303"/>
      <c r="S34" s="304"/>
      <c r="T34" s="304"/>
      <c r="U34" s="304"/>
      <c r="V34" s="304"/>
      <c r="W34" s="304"/>
      <c r="X34" s="305"/>
    </row>
    <row r="35" spans="2:27" ht="17.649999999999999" customHeight="1">
      <c r="B35" s="74" t="s">
        <v>39</v>
      </c>
      <c r="C35" s="367"/>
      <c r="D35" s="367"/>
      <c r="E35" s="73">
        <f t="shared" si="3"/>
        <v>1</v>
      </c>
      <c r="F35" s="28"/>
      <c r="G35" s="28"/>
      <c r="H35" s="303"/>
      <c r="I35" s="303"/>
      <c r="J35" s="303"/>
      <c r="K35" s="303"/>
      <c r="L35" s="6"/>
      <c r="M35" s="5"/>
      <c r="N35" s="303"/>
      <c r="O35" s="303"/>
      <c r="P35" s="303"/>
      <c r="Q35" s="303"/>
      <c r="R35" s="303"/>
      <c r="S35" s="304"/>
      <c r="T35" s="304"/>
      <c r="U35" s="304"/>
      <c r="V35" s="304"/>
      <c r="W35" s="304"/>
      <c r="X35" s="305"/>
    </row>
    <row r="36" spans="2:27" ht="17.649999999999999" customHeight="1">
      <c r="B36" s="74" t="s">
        <v>40</v>
      </c>
      <c r="C36" s="365">
        <f>IF(ISERROR($T$23/$T$24),0,$T$23/$T$24)</f>
        <v>1</v>
      </c>
      <c r="D36" s="365">
        <f t="shared" si="4"/>
        <v>1</v>
      </c>
      <c r="E36" s="73">
        <f t="shared" si="3"/>
        <v>1</v>
      </c>
      <c r="F36" s="28"/>
      <c r="G36" s="28"/>
      <c r="H36" s="303"/>
      <c r="I36" s="303"/>
      <c r="J36" s="303"/>
      <c r="K36" s="303"/>
      <c r="L36" s="6"/>
      <c r="M36" s="5"/>
      <c r="N36" s="303"/>
      <c r="O36" s="303"/>
      <c r="P36" s="303"/>
      <c r="Q36" s="303"/>
      <c r="R36" s="303"/>
      <c r="S36" s="304"/>
      <c r="T36" s="304"/>
      <c r="U36" s="304"/>
      <c r="V36" s="304"/>
      <c r="W36" s="304"/>
      <c r="X36" s="305"/>
    </row>
    <row r="37" spans="2:27" ht="17.649999999999999" customHeight="1">
      <c r="B37" s="74" t="s">
        <v>41</v>
      </c>
      <c r="C37" s="366"/>
      <c r="D37" s="366"/>
      <c r="E37" s="73">
        <f t="shared" si="3"/>
        <v>1</v>
      </c>
      <c r="F37" s="28"/>
      <c r="G37" s="28"/>
      <c r="H37" s="303"/>
      <c r="I37" s="303"/>
      <c r="J37" s="303"/>
      <c r="K37" s="303"/>
      <c r="L37" s="6"/>
      <c r="M37" s="5"/>
      <c r="N37" s="303"/>
      <c r="O37" s="303"/>
      <c r="P37" s="303"/>
      <c r="Q37" s="303"/>
      <c r="R37" s="303"/>
      <c r="S37" s="304"/>
      <c r="T37" s="304"/>
      <c r="U37" s="304"/>
      <c r="V37" s="304"/>
      <c r="W37" s="304"/>
      <c r="X37" s="305"/>
    </row>
    <row r="38" spans="2:27" ht="17.649999999999999" customHeight="1">
      <c r="B38" s="74" t="s">
        <v>42</v>
      </c>
      <c r="C38" s="367"/>
      <c r="D38" s="367"/>
      <c r="E38" s="73">
        <v>0</v>
      </c>
      <c r="F38" s="29"/>
      <c r="G38" s="29"/>
      <c r="H38" s="308"/>
      <c r="I38" s="308"/>
      <c r="J38" s="308"/>
      <c r="K38" s="308"/>
      <c r="L38" s="7"/>
      <c r="M38" s="8"/>
      <c r="N38" s="308"/>
      <c r="O38" s="308"/>
      <c r="P38" s="308"/>
      <c r="Q38" s="308"/>
      <c r="R38" s="308"/>
      <c r="S38" s="306"/>
      <c r="T38" s="306"/>
      <c r="U38" s="306"/>
      <c r="V38" s="306"/>
      <c r="W38" s="306"/>
      <c r="X38" s="307"/>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311" t="s">
        <v>50</v>
      </c>
      <c r="C40" s="312"/>
      <c r="D40" s="312"/>
      <c r="E40" s="312"/>
      <c r="F40" s="312"/>
      <c r="G40" s="312"/>
      <c r="H40" s="312"/>
      <c r="I40" s="312"/>
      <c r="J40" s="312"/>
      <c r="K40" s="312"/>
      <c r="L40" s="312"/>
      <c r="M40" s="312"/>
      <c r="N40" s="312"/>
      <c r="O40" s="312"/>
      <c r="P40" s="312"/>
      <c r="Q40" s="312"/>
      <c r="R40" s="312"/>
      <c r="S40" s="312"/>
      <c r="T40" s="312"/>
      <c r="U40" s="312"/>
      <c r="V40" s="312"/>
      <c r="W40" s="312"/>
      <c r="X40" s="313"/>
    </row>
    <row r="41" spans="2:27" ht="33" customHeight="1">
      <c r="B41" s="309"/>
      <c r="C41" s="309"/>
      <c r="D41" s="309"/>
      <c r="E41" s="309"/>
      <c r="F41" s="309"/>
      <c r="G41" s="309"/>
      <c r="H41" s="309"/>
      <c r="I41" s="309"/>
      <c r="J41" s="309"/>
      <c r="K41" s="309"/>
      <c r="L41" s="309"/>
      <c r="M41" s="309"/>
      <c r="N41" s="309"/>
      <c r="O41" s="309"/>
      <c r="P41" s="309"/>
      <c r="Q41" s="309"/>
      <c r="R41" s="309"/>
      <c r="S41" s="309"/>
      <c r="T41" s="309"/>
      <c r="U41" s="309"/>
      <c r="V41" s="309"/>
      <c r="W41" s="309"/>
      <c r="X41" s="309"/>
      <c r="Y41" s="54"/>
      <c r="Z41" s="55"/>
      <c r="AA41" s="55"/>
    </row>
    <row r="42" spans="2:27" ht="10.5" customHeight="1">
      <c r="B42" s="310"/>
      <c r="C42" s="299"/>
      <c r="D42" s="299"/>
      <c r="E42" s="299"/>
      <c r="F42" s="299"/>
      <c r="G42" s="299"/>
      <c r="H42" s="299"/>
      <c r="I42" s="299"/>
      <c r="J42" s="299"/>
      <c r="K42" s="299"/>
      <c r="L42" s="299"/>
      <c r="M42" s="299"/>
      <c r="N42" s="299"/>
      <c r="O42" s="299"/>
      <c r="P42" s="299"/>
      <c r="Q42" s="299"/>
      <c r="R42" s="299"/>
      <c r="S42" s="299"/>
      <c r="T42" s="299"/>
      <c r="U42" s="299"/>
      <c r="V42" s="299"/>
      <c r="W42" s="299"/>
      <c r="X42" s="302"/>
      <c r="Y42" s="56"/>
      <c r="Z42" s="57"/>
      <c r="AA42" s="58"/>
    </row>
    <row r="43" spans="2:27" ht="18" customHeight="1">
      <c r="B43" s="323" t="s">
        <v>43</v>
      </c>
      <c r="C43" s="324"/>
      <c r="D43" s="324"/>
      <c r="E43" s="324"/>
      <c r="F43" s="324"/>
      <c r="G43" s="324"/>
      <c r="H43" s="324"/>
      <c r="I43" s="324"/>
      <c r="J43" s="324"/>
      <c r="K43" s="324"/>
      <c r="L43" s="324"/>
      <c r="M43" s="324"/>
      <c r="N43" s="324"/>
      <c r="O43" s="324"/>
      <c r="P43" s="324"/>
      <c r="Q43" s="324"/>
      <c r="R43" s="324"/>
      <c r="S43" s="324"/>
      <c r="T43" s="324"/>
      <c r="U43" s="324"/>
      <c r="V43" s="324"/>
      <c r="W43" s="324"/>
      <c r="X43" s="325"/>
      <c r="Y43" s="56"/>
      <c r="Z43" s="57"/>
      <c r="AA43" s="58"/>
    </row>
    <row r="44" spans="2:27" ht="32.25" customHeight="1">
      <c r="B44" s="326"/>
      <c r="C44" s="327"/>
      <c r="D44" s="327"/>
      <c r="E44" s="327"/>
      <c r="F44" s="327"/>
      <c r="G44" s="327"/>
      <c r="H44" s="327"/>
      <c r="I44" s="327"/>
      <c r="J44" s="327"/>
      <c r="K44" s="327"/>
      <c r="L44" s="327"/>
      <c r="M44" s="327"/>
      <c r="N44" s="327"/>
      <c r="O44" s="327"/>
      <c r="P44" s="327"/>
      <c r="Q44" s="327"/>
      <c r="R44" s="327"/>
      <c r="S44" s="327"/>
      <c r="T44" s="327"/>
      <c r="U44" s="327"/>
      <c r="V44" s="327"/>
      <c r="W44" s="327"/>
      <c r="X44" s="328"/>
      <c r="Y44" s="56"/>
      <c r="Z44" s="57"/>
      <c r="AA44" s="58"/>
    </row>
    <row r="45" spans="2:27" ht="8.4499999999999993" customHeight="1">
      <c r="B45" s="30"/>
      <c r="C45" s="27"/>
      <c r="D45" s="27"/>
      <c r="E45" s="27"/>
      <c r="F45" s="27"/>
      <c r="G45" s="299"/>
      <c r="H45" s="299"/>
      <c r="I45" s="299"/>
      <c r="J45" s="299"/>
      <c r="K45" s="299"/>
      <c r="L45" s="299"/>
      <c r="M45" s="27"/>
      <c r="N45" s="27"/>
      <c r="O45" s="27"/>
      <c r="P45" s="27"/>
      <c r="Q45" s="27"/>
      <c r="R45" s="27"/>
      <c r="S45" s="27"/>
      <c r="T45" s="27"/>
      <c r="U45" s="27"/>
      <c r="V45" s="27"/>
      <c r="W45" s="27"/>
      <c r="X45" s="31"/>
      <c r="Y45" s="56"/>
      <c r="Z45" s="57"/>
      <c r="AA45" s="58"/>
    </row>
    <row r="46" spans="2:27" ht="12.75">
      <c r="B46" s="314" t="s">
        <v>44</v>
      </c>
      <c r="C46" s="315"/>
      <c r="D46" s="315"/>
      <c r="E46" s="315"/>
      <c r="F46" s="315"/>
      <c r="G46" s="315"/>
      <c r="H46" s="315"/>
      <c r="I46" s="28"/>
      <c r="J46" s="13" t="s">
        <v>45</v>
      </c>
      <c r="K46" s="28"/>
      <c r="L46" s="316"/>
      <c r="M46" s="317"/>
      <c r="N46" s="28"/>
      <c r="O46" s="5" t="s">
        <v>46</v>
      </c>
      <c r="P46" s="28"/>
      <c r="Q46" s="259"/>
      <c r="R46" s="260"/>
      <c r="S46" s="28"/>
      <c r="T46" s="28"/>
      <c r="U46" s="28"/>
      <c r="V46" s="28"/>
      <c r="W46" s="28"/>
      <c r="X46" s="33"/>
      <c r="Y46" s="56"/>
      <c r="Z46" s="57"/>
      <c r="AA46" s="58"/>
    </row>
    <row r="47" spans="2:27" ht="8.4499999999999993" customHeight="1">
      <c r="B47" s="34"/>
      <c r="C47" s="28"/>
      <c r="D47" s="28"/>
      <c r="E47" s="28"/>
      <c r="F47" s="28"/>
      <c r="G47" s="28"/>
      <c r="H47" s="28"/>
      <c r="I47" s="318"/>
      <c r="J47" s="318"/>
      <c r="K47" s="318"/>
      <c r="L47" s="318"/>
      <c r="M47" s="318"/>
      <c r="N47" s="318"/>
      <c r="O47" s="318"/>
      <c r="P47" s="318"/>
      <c r="Q47" s="318"/>
      <c r="R47" s="318"/>
      <c r="S47" s="318"/>
      <c r="T47" s="318"/>
      <c r="U47" s="318"/>
      <c r="V47" s="318"/>
      <c r="W47" s="318"/>
      <c r="X47" s="319"/>
      <c r="Y47" s="56"/>
      <c r="Z47" s="57"/>
      <c r="AA47" s="58"/>
    </row>
    <row r="48" spans="2:27" ht="35.25" customHeight="1">
      <c r="B48" s="320" t="s">
        <v>57</v>
      </c>
      <c r="C48" s="321"/>
      <c r="D48" s="321"/>
      <c r="E48" s="321"/>
      <c r="F48" s="321"/>
      <c r="G48" s="321"/>
      <c r="H48" s="321"/>
      <c r="I48" s="321"/>
      <c r="J48" s="321"/>
      <c r="K48" s="321"/>
      <c r="L48" s="321"/>
      <c r="M48" s="321"/>
      <c r="N48" s="321"/>
      <c r="O48" s="321"/>
      <c r="P48" s="321"/>
      <c r="Q48" s="321"/>
      <c r="R48" s="321"/>
      <c r="S48" s="321"/>
      <c r="T48" s="321"/>
      <c r="U48" s="321"/>
      <c r="V48" s="321"/>
      <c r="W48" s="321"/>
      <c r="X48" s="322"/>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303"/>
      <c r="H50" s="303"/>
      <c r="I50" s="303"/>
      <c r="J50" s="303"/>
      <c r="K50" s="303"/>
      <c r="L50" s="303"/>
      <c r="M50" s="303"/>
      <c r="N50" s="303"/>
      <c r="O50" s="303"/>
      <c r="P50" s="303"/>
      <c r="Q50" s="303"/>
      <c r="R50" s="303"/>
      <c r="S50" s="303"/>
      <c r="T50" s="303"/>
      <c r="U50" s="303"/>
      <c r="V50" s="303"/>
      <c r="W50" s="303"/>
      <c r="X50" s="303"/>
      <c r="Y50" s="56"/>
      <c r="Z50" s="57"/>
      <c r="AA50" s="58"/>
    </row>
  </sheetData>
  <sheetProtection selectLockedCells="1" selectUnlockedCells="1"/>
  <mergeCells count="212">
    <mergeCell ref="B1:T1"/>
    <mergeCell ref="U1:X4"/>
    <mergeCell ref="B2:T4"/>
    <mergeCell ref="AB3:AR4"/>
    <mergeCell ref="C5:D5"/>
    <mergeCell ref="E5:G5"/>
    <mergeCell ref="H5:J5"/>
    <mergeCell ref="K5:N5"/>
    <mergeCell ref="O5:R5"/>
    <mergeCell ref="S5:V5"/>
    <mergeCell ref="AR5:AR6"/>
    <mergeCell ref="B6:X6"/>
    <mergeCell ref="AB1:AR1"/>
    <mergeCell ref="AR7:AR10"/>
    <mergeCell ref="W5:X5"/>
    <mergeCell ref="AB5:AC6"/>
    <mergeCell ref="AD5:AH6"/>
    <mergeCell ref="AI5:AK6"/>
    <mergeCell ref="AL5:AO6"/>
    <mergeCell ref="AP5:AQ6"/>
    <mergeCell ref="AD8:AH8"/>
    <mergeCell ref="B9:X9"/>
    <mergeCell ref="AD9:AH9"/>
    <mergeCell ref="B10:X10"/>
    <mergeCell ref="AD10:AH10"/>
    <mergeCell ref="B11:X11"/>
    <mergeCell ref="AB11:AC14"/>
    <mergeCell ref="AD11:AH11"/>
    <mergeCell ref="AI11:AK11"/>
    <mergeCell ref="AL11:AO11"/>
    <mergeCell ref="AP11:AQ11"/>
    <mergeCell ref="AL13:AO13"/>
    <mergeCell ref="AP14:AQ14"/>
    <mergeCell ref="AI7:AK10"/>
    <mergeCell ref="AL7:AO10"/>
    <mergeCell ref="AP7:AQ10"/>
    <mergeCell ref="B7:F8"/>
    <mergeCell ref="G7:X8"/>
    <mergeCell ref="AB7:AC10"/>
    <mergeCell ref="AD7:AH7"/>
    <mergeCell ref="AR11:AR14"/>
    <mergeCell ref="B12:F13"/>
    <mergeCell ref="G12:J13"/>
    <mergeCell ref="K12:N13"/>
    <mergeCell ref="O12:X12"/>
    <mergeCell ref="AD12:AH12"/>
    <mergeCell ref="AI12:AK12"/>
    <mergeCell ref="AL12:AO12"/>
    <mergeCell ref="AP12:AQ12"/>
    <mergeCell ref="AP13:AQ13"/>
    <mergeCell ref="B14:F14"/>
    <mergeCell ref="G14:J14"/>
    <mergeCell ref="K14:N14"/>
    <mergeCell ref="O14:R14"/>
    <mergeCell ref="S14:U14"/>
    <mergeCell ref="V14:X14"/>
    <mergeCell ref="AD14:AH14"/>
    <mergeCell ref="AI14:AK14"/>
    <mergeCell ref="AL14:AO14"/>
    <mergeCell ref="O13:R13"/>
    <mergeCell ref="S13:U13"/>
    <mergeCell ref="V13:X13"/>
    <mergeCell ref="AD13:AH13"/>
    <mergeCell ref="AI13:AK13"/>
    <mergeCell ref="B15:X15"/>
    <mergeCell ref="AB15:AC18"/>
    <mergeCell ref="AD15:AH15"/>
    <mergeCell ref="AI15:AK15"/>
    <mergeCell ref="AL15:AO15"/>
    <mergeCell ref="AP15:AQ15"/>
    <mergeCell ref="M17:Q17"/>
    <mergeCell ref="R17:U17"/>
    <mergeCell ref="V17:X17"/>
    <mergeCell ref="AR15:AR18"/>
    <mergeCell ref="B16:B17"/>
    <mergeCell ref="C16:D17"/>
    <mergeCell ref="E16:F17"/>
    <mergeCell ref="G16:L17"/>
    <mergeCell ref="M16:X16"/>
    <mergeCell ref="AD16:AH16"/>
    <mergeCell ref="AI16:AK16"/>
    <mergeCell ref="AL16:AO16"/>
    <mergeCell ref="AP16:AQ16"/>
    <mergeCell ref="AD17:AH17"/>
    <mergeCell ref="AI17:AK17"/>
    <mergeCell ref="AL17:AO17"/>
    <mergeCell ref="AP17:AQ17"/>
    <mergeCell ref="C18:D18"/>
    <mergeCell ref="E18:F18"/>
    <mergeCell ref="G18:L18"/>
    <mergeCell ref="M18:Q18"/>
    <mergeCell ref="R18:U18"/>
    <mergeCell ref="V18:X18"/>
    <mergeCell ref="AD18:AH18"/>
    <mergeCell ref="AI18:AK18"/>
    <mergeCell ref="AL18:AO18"/>
    <mergeCell ref="AP18:AQ18"/>
    <mergeCell ref="AR19:AR22"/>
    <mergeCell ref="B20:L20"/>
    <mergeCell ref="M20:X20"/>
    <mergeCell ref="AD20:AH20"/>
    <mergeCell ref="AI20:AK20"/>
    <mergeCell ref="AL20:AO20"/>
    <mergeCell ref="AP20:AQ20"/>
    <mergeCell ref="B21:X21"/>
    <mergeCell ref="AD21:AH21"/>
    <mergeCell ref="AI21:AK21"/>
    <mergeCell ref="AL21:AO21"/>
    <mergeCell ref="AP21:AQ21"/>
    <mergeCell ref="B22:C22"/>
    <mergeCell ref="G22:I22"/>
    <mergeCell ref="K22:M22"/>
    <mergeCell ref="O22:P22"/>
    <mergeCell ref="Q22:S22"/>
    <mergeCell ref="AI22:AK22"/>
    <mergeCell ref="AL22:AO22"/>
    <mergeCell ref="AP22:AQ22"/>
    <mergeCell ref="B19:L19"/>
    <mergeCell ref="M19:X19"/>
    <mergeCell ref="AB19:AC22"/>
    <mergeCell ref="AD19:AH19"/>
    <mergeCell ref="AI19:AK19"/>
    <mergeCell ref="AL19:AO19"/>
    <mergeCell ref="AP19:AQ19"/>
    <mergeCell ref="B24:C24"/>
    <mergeCell ref="AD22:AH22"/>
    <mergeCell ref="B25:X25"/>
    <mergeCell ref="T22:U22"/>
    <mergeCell ref="V22:W22"/>
    <mergeCell ref="D23:F23"/>
    <mergeCell ref="G23:M23"/>
    <mergeCell ref="N23:S23"/>
    <mergeCell ref="T23:X23"/>
    <mergeCell ref="D24:F24"/>
    <mergeCell ref="G24:M24"/>
    <mergeCell ref="N24:S24"/>
    <mergeCell ref="T24:X24"/>
    <mergeCell ref="B23:C23"/>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H34:I34"/>
    <mergeCell ref="D36:D38"/>
    <mergeCell ref="J34:K34"/>
    <mergeCell ref="N34:O34"/>
    <mergeCell ref="P34:R34"/>
    <mergeCell ref="H35:I35"/>
    <mergeCell ref="J35:K35"/>
    <mergeCell ref="N35:O35"/>
    <mergeCell ref="P35:R35"/>
    <mergeCell ref="H32:I32"/>
    <mergeCell ref="J32:K32"/>
    <mergeCell ref="N32:O32"/>
    <mergeCell ref="P32:R32"/>
    <mergeCell ref="H33:I33"/>
    <mergeCell ref="J33:K33"/>
    <mergeCell ref="N33:O33"/>
    <mergeCell ref="P33:R33"/>
    <mergeCell ref="I47:X47"/>
    <mergeCell ref="B48:X48"/>
    <mergeCell ref="G50:H50"/>
    <mergeCell ref="I50:X50"/>
    <mergeCell ref="B42:X42"/>
    <mergeCell ref="B43:X43"/>
    <mergeCell ref="B44:X44"/>
    <mergeCell ref="G45:H45"/>
    <mergeCell ref="I45:J45"/>
    <mergeCell ref="K45:L45"/>
    <mergeCell ref="C27:C29"/>
    <mergeCell ref="D27:D29"/>
    <mergeCell ref="C30:C32"/>
    <mergeCell ref="D30:D32"/>
    <mergeCell ref="C33:C35"/>
    <mergeCell ref="D33:D35"/>
    <mergeCell ref="B46:H46"/>
    <mergeCell ref="L46:M46"/>
    <mergeCell ref="Q46:R46"/>
    <mergeCell ref="H38:I38"/>
    <mergeCell ref="J38:K38"/>
    <mergeCell ref="N38:O38"/>
    <mergeCell ref="P38:R38"/>
    <mergeCell ref="B40:X40"/>
    <mergeCell ref="B41:X41"/>
    <mergeCell ref="H36:I36"/>
    <mergeCell ref="J36:K36"/>
    <mergeCell ref="N36:O36"/>
    <mergeCell ref="P36:R36"/>
    <mergeCell ref="H37:I37"/>
    <mergeCell ref="J37:K37"/>
    <mergeCell ref="N37:O37"/>
    <mergeCell ref="P37:R37"/>
    <mergeCell ref="C36:C38"/>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Hoja1!$A$3:$A$24</xm:f>
          </x14:formula1>
          <xm:sqref>G7:X8</xm:sqref>
        </x14:dataValidation>
        <x14:dataValidation type="list" allowBlank="1" showInputMessage="1" showErrorMessage="1">
          <x14:formula1>
            <xm:f>Hoja1!$F$3:$F$8</xm:f>
          </x14:formula1>
          <xm:sqref>C18:D18</xm:sqref>
        </x14:dataValidation>
        <x14:dataValidation type="list" allowBlank="1" showInputMessage="1" showErrorMessage="1">
          <x14:formula1>
            <xm:f>Hoja1!$D$3:$D$13</xm:f>
          </x14:formula1>
          <xm:sqref>G14:J14</xm:sqref>
        </x14:dataValidation>
      </x14:dataValidations>
    </ext>
  </extLst>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X66"/>
  <sheetViews>
    <sheetView tabSelected="1" zoomScale="70" zoomScaleNormal="70" workbookViewId="0">
      <selection activeCell="P24" sqref="P24"/>
    </sheetView>
  </sheetViews>
  <sheetFormatPr baseColWidth="10" defaultRowHeight="15"/>
  <cols>
    <col min="1" max="1" width="15" style="179" customWidth="1"/>
    <col min="2" max="2" width="11" style="179"/>
    <col min="3" max="4" width="11.625" style="179" customWidth="1"/>
    <col min="5" max="5" width="11" style="179"/>
    <col min="6" max="6" width="10.875" style="179" customWidth="1"/>
    <col min="7" max="7" width="13.25" style="179" customWidth="1"/>
    <col min="8" max="8" width="12.625" style="179" customWidth="1"/>
    <col min="9" max="11" width="13.25" style="179" customWidth="1"/>
    <col min="12" max="12" width="11.375" style="179" customWidth="1"/>
    <col min="13" max="14" width="13.25" style="179" customWidth="1"/>
    <col min="15" max="16" width="13.125" style="179" customWidth="1"/>
    <col min="17" max="17" width="13.875" style="179" customWidth="1"/>
    <col min="18" max="19" width="13.5" style="179" customWidth="1"/>
    <col min="20" max="20" width="12.25" style="179" customWidth="1"/>
    <col min="21" max="21" width="17.375" style="179" customWidth="1"/>
    <col min="22" max="22" width="16.875" style="179" customWidth="1"/>
    <col min="23" max="23" width="13.75" style="179" customWidth="1"/>
    <col min="24" max="24" width="12.375" style="179" customWidth="1"/>
    <col min="25" max="16384" width="11" style="179"/>
  </cols>
  <sheetData>
    <row r="1" spans="1:24" s="170" customFormat="1" ht="23.25" customHeight="1">
      <c r="A1" s="759"/>
      <c r="B1" s="760"/>
      <c r="C1" s="765" t="s">
        <v>208</v>
      </c>
      <c r="D1" s="766"/>
      <c r="E1" s="766"/>
      <c r="F1" s="766"/>
      <c r="G1" s="766"/>
      <c r="H1" s="766"/>
      <c r="I1" s="766"/>
      <c r="J1" s="766"/>
      <c r="K1" s="766"/>
      <c r="L1" s="766"/>
      <c r="M1" s="766"/>
      <c r="N1" s="766"/>
      <c r="O1" s="766"/>
      <c r="P1" s="766"/>
      <c r="Q1" s="766"/>
      <c r="R1" s="766"/>
      <c r="S1" s="766"/>
      <c r="T1" s="766"/>
      <c r="U1" s="766"/>
      <c r="V1" s="767"/>
      <c r="W1" s="168" t="s">
        <v>209</v>
      </c>
      <c r="X1" s="169"/>
    </row>
    <row r="2" spans="1:24" s="170" customFormat="1" ht="23.25" customHeight="1">
      <c r="A2" s="761"/>
      <c r="B2" s="762"/>
      <c r="C2" s="768"/>
      <c r="D2" s="769"/>
      <c r="E2" s="769"/>
      <c r="F2" s="769"/>
      <c r="G2" s="769"/>
      <c r="H2" s="769"/>
      <c r="I2" s="769"/>
      <c r="J2" s="769"/>
      <c r="K2" s="769"/>
      <c r="L2" s="769"/>
      <c r="M2" s="769"/>
      <c r="N2" s="769"/>
      <c r="O2" s="769"/>
      <c r="P2" s="769"/>
      <c r="Q2" s="769"/>
      <c r="R2" s="769"/>
      <c r="S2" s="769"/>
      <c r="T2" s="769"/>
      <c r="U2" s="769"/>
      <c r="V2" s="770"/>
      <c r="W2" s="171" t="s">
        <v>210</v>
      </c>
      <c r="X2" s="172">
        <v>0</v>
      </c>
    </row>
    <row r="3" spans="1:24" s="170" customFormat="1" ht="18.75" customHeight="1" thickBot="1">
      <c r="A3" s="763"/>
      <c r="B3" s="764"/>
      <c r="C3" s="771" t="s">
        <v>211</v>
      </c>
      <c r="D3" s="772"/>
      <c r="E3" s="772"/>
      <c r="F3" s="772"/>
      <c r="G3" s="772"/>
      <c r="H3" s="772"/>
      <c r="I3" s="772"/>
      <c r="J3" s="772"/>
      <c r="K3" s="772"/>
      <c r="L3" s="772"/>
      <c r="M3" s="772"/>
      <c r="N3" s="772"/>
      <c r="O3" s="772"/>
      <c r="P3" s="772"/>
      <c r="Q3" s="772"/>
      <c r="R3" s="772"/>
      <c r="S3" s="772"/>
      <c r="T3" s="772"/>
      <c r="U3" s="772"/>
      <c r="V3" s="773"/>
      <c r="W3" s="173" t="s">
        <v>212</v>
      </c>
      <c r="X3" s="174"/>
    </row>
    <row r="4" spans="1:24" s="170" customFormat="1" ht="18.75" customHeight="1">
      <c r="A4" s="175"/>
      <c r="B4" s="175"/>
      <c r="C4" s="176"/>
      <c r="D4" s="176"/>
      <c r="E4" s="176"/>
      <c r="F4" s="176"/>
      <c r="G4" s="176"/>
      <c r="H4" s="176"/>
      <c r="I4" s="176"/>
      <c r="J4" s="176"/>
      <c r="K4" s="176"/>
      <c r="L4" s="176"/>
      <c r="M4" s="176"/>
      <c r="N4" s="176"/>
      <c r="O4" s="176"/>
      <c r="P4" s="176"/>
      <c r="Q4" s="176"/>
      <c r="R4" s="176"/>
      <c r="S4" s="176"/>
      <c r="T4" s="176"/>
      <c r="U4" s="176"/>
      <c r="V4" s="176"/>
      <c r="W4" s="177"/>
      <c r="X4" s="178"/>
    </row>
    <row r="5" spans="1:24" s="170" customFormat="1" ht="18.75" customHeight="1">
      <c r="A5" s="175"/>
      <c r="B5" s="175"/>
      <c r="C5" s="176"/>
      <c r="D5" s="176"/>
      <c r="E5" s="176"/>
      <c r="F5" s="176"/>
      <c r="G5" s="176"/>
      <c r="H5" s="176"/>
      <c r="I5" s="176"/>
      <c r="J5" s="176"/>
      <c r="K5" s="176"/>
      <c r="L5" s="176"/>
      <c r="M5" s="176"/>
      <c r="N5" s="176"/>
      <c r="O5" s="176"/>
      <c r="P5" s="176"/>
      <c r="Q5" s="176"/>
      <c r="R5" s="176"/>
      <c r="S5" s="176"/>
      <c r="T5" s="176"/>
      <c r="U5" s="176"/>
      <c r="V5" s="176"/>
      <c r="W5" s="177"/>
      <c r="X5" s="178"/>
    </row>
    <row r="6" spans="1:24" ht="15.75" thickBot="1"/>
    <row r="7" spans="1:24" s="180" customFormat="1" ht="15" customHeight="1" thickBot="1">
      <c r="C7" s="774" t="s">
        <v>213</v>
      </c>
      <c r="D7" s="775"/>
      <c r="E7" s="775"/>
      <c r="F7" s="776"/>
      <c r="G7" s="777" t="s">
        <v>406</v>
      </c>
      <c r="H7" s="777"/>
      <c r="I7" s="778"/>
      <c r="J7" s="779" t="s">
        <v>214</v>
      </c>
      <c r="K7" s="780"/>
      <c r="L7" s="780"/>
      <c r="M7" s="781"/>
      <c r="R7" s="774" t="s">
        <v>407</v>
      </c>
      <c r="S7" s="775"/>
      <c r="T7" s="775"/>
      <c r="U7" s="775"/>
      <c r="V7" s="776"/>
      <c r="W7" s="751" t="s">
        <v>408</v>
      </c>
      <c r="X7" s="752"/>
    </row>
    <row r="8" spans="1:24" s="199" customFormat="1" ht="50.25" customHeight="1">
      <c r="A8" s="181" t="s">
        <v>215</v>
      </c>
      <c r="B8" s="182" t="s">
        <v>216</v>
      </c>
      <c r="C8" s="183" t="s">
        <v>217</v>
      </c>
      <c r="D8" s="184" t="s">
        <v>218</v>
      </c>
      <c r="E8" s="185" t="s">
        <v>219</v>
      </c>
      <c r="F8" s="186" t="s">
        <v>220</v>
      </c>
      <c r="G8" s="187" t="s">
        <v>221</v>
      </c>
      <c r="H8" s="188" t="s">
        <v>222</v>
      </c>
      <c r="I8" s="189" t="s">
        <v>223</v>
      </c>
      <c r="J8" s="190" t="s">
        <v>409</v>
      </c>
      <c r="K8" s="190" t="s">
        <v>221</v>
      </c>
      <c r="L8" s="191" t="s">
        <v>222</v>
      </c>
      <c r="M8" s="192" t="s">
        <v>223</v>
      </c>
      <c r="N8" s="193" t="s">
        <v>410</v>
      </c>
      <c r="O8" s="194" t="s">
        <v>411</v>
      </c>
      <c r="P8" s="195" t="s">
        <v>224</v>
      </c>
      <c r="Q8" s="195" t="s">
        <v>412</v>
      </c>
      <c r="R8" s="183" t="s">
        <v>413</v>
      </c>
      <c r="S8" s="183" t="s">
        <v>414</v>
      </c>
      <c r="T8" s="184" t="s">
        <v>415</v>
      </c>
      <c r="U8" s="184" t="s">
        <v>416</v>
      </c>
      <c r="V8" s="196" t="s">
        <v>417</v>
      </c>
      <c r="W8" s="197" t="s">
        <v>418</v>
      </c>
      <c r="X8" s="198" t="s">
        <v>419</v>
      </c>
    </row>
    <row r="9" spans="1:24">
      <c r="A9" s="200">
        <v>44562</v>
      </c>
      <c r="B9" s="201">
        <v>150</v>
      </c>
      <c r="C9" s="202">
        <v>0</v>
      </c>
      <c r="D9" s="203">
        <v>0</v>
      </c>
      <c r="E9" s="203">
        <v>1</v>
      </c>
      <c r="F9" s="204">
        <v>1</v>
      </c>
      <c r="G9" s="205">
        <v>8</v>
      </c>
      <c r="H9" s="203">
        <v>0</v>
      </c>
      <c r="I9" s="206">
        <f>G9+H9</f>
        <v>8</v>
      </c>
      <c r="J9" s="202">
        <v>2</v>
      </c>
      <c r="K9" s="205">
        <v>23</v>
      </c>
      <c r="L9" s="203">
        <v>0</v>
      </c>
      <c r="M9" s="206">
        <f>K9+L9</f>
        <v>23</v>
      </c>
      <c r="N9" s="205">
        <v>20</v>
      </c>
      <c r="O9" s="203">
        <v>8</v>
      </c>
      <c r="P9" s="201">
        <v>31</v>
      </c>
      <c r="Q9" s="207">
        <f>(N9*O9*B9)-(P9*O9)</f>
        <v>23752</v>
      </c>
      <c r="R9" s="208">
        <f>(E9*240000)/Q9</f>
        <v>10.104412260020208</v>
      </c>
      <c r="S9" s="209">
        <f>(F9*240000)/Q9</f>
        <v>10.104412260020208</v>
      </c>
      <c r="T9" s="210">
        <f>(I9/Q9)*240000</f>
        <v>80.835298080161664</v>
      </c>
      <c r="U9" s="210">
        <f>(R9*T9)/1000</f>
        <v>0.81679317696357345</v>
      </c>
      <c r="V9" s="211">
        <f>E9/B9</f>
        <v>6.6666666666666671E-3</v>
      </c>
      <c r="W9" s="208">
        <f>(J9*240000)/Q9</f>
        <v>20.208824520040416</v>
      </c>
      <c r="X9" s="211">
        <f>(M9*240000)/Q9</f>
        <v>232.40148198046481</v>
      </c>
    </row>
    <row r="10" spans="1:24">
      <c r="A10" s="212">
        <v>44593</v>
      </c>
      <c r="B10" s="213">
        <v>150</v>
      </c>
      <c r="C10" s="214">
        <v>0</v>
      </c>
      <c r="D10" s="215">
        <v>0</v>
      </c>
      <c r="E10" s="215">
        <v>1</v>
      </c>
      <c r="F10" s="216">
        <v>1</v>
      </c>
      <c r="G10" s="217">
        <v>2</v>
      </c>
      <c r="H10" s="215">
        <v>0</v>
      </c>
      <c r="I10" s="218">
        <f t="shared" ref="I10:I21" si="0">G10+H10</f>
        <v>2</v>
      </c>
      <c r="J10" s="214">
        <v>1</v>
      </c>
      <c r="K10" s="217">
        <v>20</v>
      </c>
      <c r="L10" s="215">
        <v>0</v>
      </c>
      <c r="M10" s="218">
        <f t="shared" ref="M10:M21" si="1">K10+L10</f>
        <v>20</v>
      </c>
      <c r="N10" s="217">
        <v>20</v>
      </c>
      <c r="O10" s="215">
        <v>8</v>
      </c>
      <c r="P10" s="213">
        <v>22</v>
      </c>
      <c r="Q10" s="219">
        <f t="shared" ref="Q10:Q20" si="2">(N10*O10*B10)-(P10*O10)</f>
        <v>23824</v>
      </c>
      <c r="R10" s="220">
        <f t="shared" ref="R10:R20" si="3">(E10*240000)/Q10</f>
        <v>10.073875083948959</v>
      </c>
      <c r="S10" s="221">
        <f t="shared" ref="S10:S21" si="4">(F10*240000)/Q10</f>
        <v>10.073875083948959</v>
      </c>
      <c r="T10" s="222">
        <f t="shared" ref="T10:T21" si="5">(I10/Q10)*240000</f>
        <v>20.147750167897918</v>
      </c>
      <c r="U10" s="222">
        <f t="shared" ref="U10:U21" si="6">(R10*T10)/1000</f>
        <v>0.20296591841401532</v>
      </c>
      <c r="V10" s="223">
        <f t="shared" ref="V10:V21" si="7">E10/B10</f>
        <v>6.6666666666666671E-3</v>
      </c>
      <c r="W10" s="220">
        <f t="shared" ref="W10:W21" si="8">I10*240000*Q10</f>
        <v>11435520000</v>
      </c>
      <c r="X10" s="223">
        <f t="shared" ref="X10:X21" si="9">(M10*240000)/Q10</f>
        <v>201.47750167897919</v>
      </c>
    </row>
    <row r="11" spans="1:24">
      <c r="A11" s="200">
        <v>44621</v>
      </c>
      <c r="B11" s="201">
        <v>150</v>
      </c>
      <c r="C11" s="224">
        <v>0</v>
      </c>
      <c r="D11" s="225">
        <v>0</v>
      </c>
      <c r="E11" s="225">
        <v>0</v>
      </c>
      <c r="F11" s="226">
        <v>0</v>
      </c>
      <c r="G11" s="227">
        <v>0</v>
      </c>
      <c r="H11" s="225">
        <v>0</v>
      </c>
      <c r="I11" s="206">
        <f t="shared" si="0"/>
        <v>0</v>
      </c>
      <c r="J11" s="202">
        <v>1</v>
      </c>
      <c r="K11" s="227">
        <v>23</v>
      </c>
      <c r="L11" s="225">
        <v>0</v>
      </c>
      <c r="M11" s="206">
        <f t="shared" si="1"/>
        <v>23</v>
      </c>
      <c r="N11" s="205">
        <v>23</v>
      </c>
      <c r="O11" s="203">
        <v>8</v>
      </c>
      <c r="P11" s="201">
        <v>23</v>
      </c>
      <c r="Q11" s="207">
        <f t="shared" si="2"/>
        <v>27416</v>
      </c>
      <c r="R11" s="208">
        <f>(E11*240000)/Q11</f>
        <v>0</v>
      </c>
      <c r="S11" s="209">
        <f t="shared" si="4"/>
        <v>0</v>
      </c>
      <c r="T11" s="210">
        <f t="shared" si="5"/>
        <v>0</v>
      </c>
      <c r="U11" s="210">
        <f t="shared" si="6"/>
        <v>0</v>
      </c>
      <c r="V11" s="211">
        <f t="shared" si="7"/>
        <v>0</v>
      </c>
      <c r="W11" s="208">
        <f t="shared" si="8"/>
        <v>0</v>
      </c>
      <c r="X11" s="211">
        <f t="shared" si="9"/>
        <v>201.34228187919464</v>
      </c>
    </row>
    <row r="12" spans="1:24">
      <c r="A12" s="212">
        <v>44652</v>
      </c>
      <c r="B12" s="213">
        <v>150</v>
      </c>
      <c r="C12" s="214">
        <v>0</v>
      </c>
      <c r="D12" s="215">
        <v>0</v>
      </c>
      <c r="E12" s="215">
        <v>0</v>
      </c>
      <c r="F12" s="216">
        <v>0</v>
      </c>
      <c r="G12" s="217">
        <v>0</v>
      </c>
      <c r="H12" s="215">
        <v>0</v>
      </c>
      <c r="I12" s="218">
        <f t="shared" si="0"/>
        <v>0</v>
      </c>
      <c r="J12" s="214">
        <v>1</v>
      </c>
      <c r="K12" s="217">
        <v>16</v>
      </c>
      <c r="L12" s="215">
        <v>0</v>
      </c>
      <c r="M12" s="218">
        <f t="shared" si="1"/>
        <v>16</v>
      </c>
      <c r="N12" s="217">
        <v>16</v>
      </c>
      <c r="O12" s="215">
        <v>8</v>
      </c>
      <c r="P12" s="213">
        <v>16</v>
      </c>
      <c r="Q12" s="219">
        <f t="shared" si="2"/>
        <v>19072</v>
      </c>
      <c r="R12" s="220">
        <f t="shared" si="3"/>
        <v>0</v>
      </c>
      <c r="S12" s="221">
        <f t="shared" si="4"/>
        <v>0</v>
      </c>
      <c r="T12" s="222">
        <f t="shared" si="5"/>
        <v>0</v>
      </c>
      <c r="U12" s="222">
        <f t="shared" si="6"/>
        <v>0</v>
      </c>
      <c r="V12" s="223">
        <f t="shared" si="7"/>
        <v>0</v>
      </c>
      <c r="W12" s="220">
        <f t="shared" si="8"/>
        <v>0</v>
      </c>
      <c r="X12" s="223">
        <f t="shared" si="9"/>
        <v>201.34228187919464</v>
      </c>
    </row>
    <row r="13" spans="1:24">
      <c r="A13" s="200">
        <v>44682</v>
      </c>
      <c r="B13" s="201">
        <v>150</v>
      </c>
      <c r="C13" s="224">
        <v>0</v>
      </c>
      <c r="D13" s="225">
        <v>0</v>
      </c>
      <c r="E13" s="225">
        <v>0</v>
      </c>
      <c r="F13" s="226">
        <v>0</v>
      </c>
      <c r="G13" s="227">
        <v>0</v>
      </c>
      <c r="H13" s="225">
        <v>0</v>
      </c>
      <c r="I13" s="206">
        <f t="shared" si="0"/>
        <v>0</v>
      </c>
      <c r="J13" s="202">
        <v>1</v>
      </c>
      <c r="K13" s="227">
        <v>21</v>
      </c>
      <c r="L13" s="225">
        <v>0</v>
      </c>
      <c r="M13" s="206">
        <f t="shared" si="1"/>
        <v>21</v>
      </c>
      <c r="N13" s="205">
        <v>21</v>
      </c>
      <c r="O13" s="203">
        <v>8</v>
      </c>
      <c r="P13" s="201">
        <v>21</v>
      </c>
      <c r="Q13" s="207">
        <f t="shared" si="2"/>
        <v>25032</v>
      </c>
      <c r="R13" s="208">
        <f t="shared" si="3"/>
        <v>0</v>
      </c>
      <c r="S13" s="209">
        <f t="shared" si="4"/>
        <v>0</v>
      </c>
      <c r="T13" s="210">
        <f t="shared" si="5"/>
        <v>0</v>
      </c>
      <c r="U13" s="210">
        <f t="shared" si="6"/>
        <v>0</v>
      </c>
      <c r="V13" s="211">
        <f t="shared" si="7"/>
        <v>0</v>
      </c>
      <c r="W13" s="208">
        <f t="shared" si="8"/>
        <v>0</v>
      </c>
      <c r="X13" s="211">
        <f t="shared" si="9"/>
        <v>201.34228187919464</v>
      </c>
    </row>
    <row r="14" spans="1:24">
      <c r="A14" s="212">
        <v>44713</v>
      </c>
      <c r="B14" s="213">
        <v>150</v>
      </c>
      <c r="C14" s="214">
        <v>0</v>
      </c>
      <c r="D14" s="215">
        <v>0</v>
      </c>
      <c r="E14" s="215">
        <v>0</v>
      </c>
      <c r="F14" s="216">
        <v>0</v>
      </c>
      <c r="G14" s="217">
        <v>0</v>
      </c>
      <c r="H14" s="215">
        <v>0</v>
      </c>
      <c r="I14" s="218">
        <f t="shared" si="0"/>
        <v>0</v>
      </c>
      <c r="J14" s="214">
        <v>2</v>
      </c>
      <c r="K14" s="217">
        <v>20</v>
      </c>
      <c r="L14" s="215">
        <v>0</v>
      </c>
      <c r="M14" s="218">
        <f t="shared" si="1"/>
        <v>20</v>
      </c>
      <c r="N14" s="217">
        <v>20</v>
      </c>
      <c r="O14" s="215">
        <v>8</v>
      </c>
      <c r="P14" s="213">
        <v>23</v>
      </c>
      <c r="Q14" s="219">
        <f t="shared" si="2"/>
        <v>23816</v>
      </c>
      <c r="R14" s="220">
        <f t="shared" si="3"/>
        <v>0</v>
      </c>
      <c r="S14" s="221">
        <f t="shared" si="4"/>
        <v>0</v>
      </c>
      <c r="T14" s="222">
        <f t="shared" si="5"/>
        <v>0</v>
      </c>
      <c r="U14" s="222">
        <f t="shared" si="6"/>
        <v>0</v>
      </c>
      <c r="V14" s="223">
        <f t="shared" si="7"/>
        <v>0</v>
      </c>
      <c r="W14" s="220">
        <f t="shared" si="8"/>
        <v>0</v>
      </c>
      <c r="X14" s="223">
        <f t="shared" si="9"/>
        <v>201.54517971111858</v>
      </c>
    </row>
    <row r="15" spans="1:24">
      <c r="A15" s="228">
        <v>44743</v>
      </c>
      <c r="B15" s="201"/>
      <c r="C15" s="224"/>
      <c r="D15" s="225"/>
      <c r="E15" s="225"/>
      <c r="F15" s="226"/>
      <c r="G15" s="227"/>
      <c r="H15" s="225"/>
      <c r="I15" s="206">
        <f t="shared" si="0"/>
        <v>0</v>
      </c>
      <c r="J15" s="202"/>
      <c r="K15" s="227"/>
      <c r="L15" s="225"/>
      <c r="M15" s="206">
        <f t="shared" si="1"/>
        <v>0</v>
      </c>
      <c r="N15" s="205"/>
      <c r="O15" s="203"/>
      <c r="P15" s="201"/>
      <c r="Q15" s="207">
        <f t="shared" si="2"/>
        <v>0</v>
      </c>
      <c r="R15" s="208" t="e">
        <f t="shared" si="3"/>
        <v>#DIV/0!</v>
      </c>
      <c r="S15" s="209" t="e">
        <f t="shared" si="4"/>
        <v>#DIV/0!</v>
      </c>
      <c r="T15" s="210" t="e">
        <f t="shared" si="5"/>
        <v>#DIV/0!</v>
      </c>
      <c r="U15" s="210" t="e">
        <f t="shared" si="6"/>
        <v>#DIV/0!</v>
      </c>
      <c r="V15" s="211" t="e">
        <f t="shared" si="7"/>
        <v>#DIV/0!</v>
      </c>
      <c r="W15" s="208">
        <f t="shared" si="8"/>
        <v>0</v>
      </c>
      <c r="X15" s="211" t="e">
        <f t="shared" si="9"/>
        <v>#DIV/0!</v>
      </c>
    </row>
    <row r="16" spans="1:24">
      <c r="A16" s="212">
        <v>44774</v>
      </c>
      <c r="B16" s="213"/>
      <c r="C16" s="214"/>
      <c r="D16" s="215"/>
      <c r="E16" s="215"/>
      <c r="F16" s="216"/>
      <c r="G16" s="217"/>
      <c r="H16" s="215"/>
      <c r="I16" s="218">
        <f t="shared" si="0"/>
        <v>0</v>
      </c>
      <c r="J16" s="214"/>
      <c r="K16" s="217"/>
      <c r="L16" s="215"/>
      <c r="M16" s="218">
        <f t="shared" si="1"/>
        <v>0</v>
      </c>
      <c r="N16" s="217"/>
      <c r="O16" s="215"/>
      <c r="P16" s="213"/>
      <c r="Q16" s="219">
        <f t="shared" si="2"/>
        <v>0</v>
      </c>
      <c r="R16" s="220" t="e">
        <f t="shared" si="3"/>
        <v>#DIV/0!</v>
      </c>
      <c r="S16" s="221" t="e">
        <f t="shared" si="4"/>
        <v>#DIV/0!</v>
      </c>
      <c r="T16" s="222" t="e">
        <f t="shared" si="5"/>
        <v>#DIV/0!</v>
      </c>
      <c r="U16" s="222" t="e">
        <f t="shared" si="6"/>
        <v>#DIV/0!</v>
      </c>
      <c r="V16" s="223" t="e">
        <f t="shared" si="7"/>
        <v>#DIV/0!</v>
      </c>
      <c r="W16" s="220">
        <f t="shared" si="8"/>
        <v>0</v>
      </c>
      <c r="X16" s="223" t="e">
        <f t="shared" si="9"/>
        <v>#DIV/0!</v>
      </c>
    </row>
    <row r="17" spans="1:24">
      <c r="A17" s="229">
        <v>44805</v>
      </c>
      <c r="B17" s="201"/>
      <c r="C17" s="202"/>
      <c r="D17" s="203"/>
      <c r="E17" s="203"/>
      <c r="F17" s="230"/>
      <c r="G17" s="205"/>
      <c r="H17" s="203"/>
      <c r="I17" s="206">
        <f t="shared" si="0"/>
        <v>0</v>
      </c>
      <c r="J17" s="202"/>
      <c r="K17" s="205"/>
      <c r="L17" s="203"/>
      <c r="M17" s="206">
        <f t="shared" si="1"/>
        <v>0</v>
      </c>
      <c r="N17" s="205"/>
      <c r="O17" s="203"/>
      <c r="P17" s="201"/>
      <c r="Q17" s="207">
        <f t="shared" si="2"/>
        <v>0</v>
      </c>
      <c r="R17" s="208" t="e">
        <f t="shared" si="3"/>
        <v>#DIV/0!</v>
      </c>
      <c r="S17" s="209" t="e">
        <f t="shared" si="4"/>
        <v>#DIV/0!</v>
      </c>
      <c r="T17" s="210" t="e">
        <f t="shared" si="5"/>
        <v>#DIV/0!</v>
      </c>
      <c r="U17" s="210" t="e">
        <f t="shared" si="6"/>
        <v>#DIV/0!</v>
      </c>
      <c r="V17" s="211" t="e">
        <f t="shared" si="7"/>
        <v>#DIV/0!</v>
      </c>
      <c r="W17" s="208">
        <f t="shared" si="8"/>
        <v>0</v>
      </c>
      <c r="X17" s="211" t="e">
        <f t="shared" si="9"/>
        <v>#DIV/0!</v>
      </c>
    </row>
    <row r="18" spans="1:24">
      <c r="A18" s="231">
        <v>44835</v>
      </c>
      <c r="B18" s="213"/>
      <c r="C18" s="214"/>
      <c r="D18" s="215"/>
      <c r="E18" s="215"/>
      <c r="F18" s="216"/>
      <c r="G18" s="217"/>
      <c r="H18" s="215"/>
      <c r="I18" s="218">
        <f t="shared" si="0"/>
        <v>0</v>
      </c>
      <c r="J18" s="214"/>
      <c r="K18" s="217"/>
      <c r="L18" s="215"/>
      <c r="M18" s="218">
        <f t="shared" si="1"/>
        <v>0</v>
      </c>
      <c r="N18" s="217"/>
      <c r="O18" s="215"/>
      <c r="P18" s="213"/>
      <c r="Q18" s="219">
        <f t="shared" si="2"/>
        <v>0</v>
      </c>
      <c r="R18" s="220" t="e">
        <f t="shared" si="3"/>
        <v>#DIV/0!</v>
      </c>
      <c r="S18" s="221" t="e">
        <f t="shared" si="4"/>
        <v>#DIV/0!</v>
      </c>
      <c r="T18" s="222" t="e">
        <f t="shared" si="5"/>
        <v>#DIV/0!</v>
      </c>
      <c r="U18" s="222" t="e">
        <f t="shared" si="6"/>
        <v>#DIV/0!</v>
      </c>
      <c r="V18" s="223" t="e">
        <f t="shared" si="7"/>
        <v>#DIV/0!</v>
      </c>
      <c r="W18" s="220">
        <f t="shared" si="8"/>
        <v>0</v>
      </c>
      <c r="X18" s="223" t="e">
        <f t="shared" si="9"/>
        <v>#DIV/0!</v>
      </c>
    </row>
    <row r="19" spans="1:24">
      <c r="A19" s="229">
        <v>44866</v>
      </c>
      <c r="B19" s="201"/>
      <c r="C19" s="202"/>
      <c r="D19" s="203"/>
      <c r="E19" s="203"/>
      <c r="F19" s="230"/>
      <c r="G19" s="205"/>
      <c r="H19" s="203"/>
      <c r="I19" s="206">
        <f t="shared" si="0"/>
        <v>0</v>
      </c>
      <c r="J19" s="202"/>
      <c r="K19" s="205"/>
      <c r="L19" s="203"/>
      <c r="M19" s="206">
        <f t="shared" si="1"/>
        <v>0</v>
      </c>
      <c r="N19" s="205"/>
      <c r="O19" s="203"/>
      <c r="P19" s="201"/>
      <c r="Q19" s="207">
        <f t="shared" si="2"/>
        <v>0</v>
      </c>
      <c r="R19" s="208" t="e">
        <f t="shared" si="3"/>
        <v>#DIV/0!</v>
      </c>
      <c r="S19" s="209" t="e">
        <f t="shared" si="4"/>
        <v>#DIV/0!</v>
      </c>
      <c r="T19" s="210" t="e">
        <f t="shared" si="5"/>
        <v>#DIV/0!</v>
      </c>
      <c r="U19" s="210" t="e">
        <f t="shared" si="6"/>
        <v>#DIV/0!</v>
      </c>
      <c r="V19" s="211" t="e">
        <f t="shared" si="7"/>
        <v>#DIV/0!</v>
      </c>
      <c r="W19" s="208">
        <f t="shared" si="8"/>
        <v>0</v>
      </c>
      <c r="X19" s="211" t="e">
        <f t="shared" si="9"/>
        <v>#DIV/0!</v>
      </c>
    </row>
    <row r="20" spans="1:24">
      <c r="A20" s="231">
        <v>44896</v>
      </c>
      <c r="B20" s="213"/>
      <c r="C20" s="214"/>
      <c r="D20" s="215"/>
      <c r="E20" s="215"/>
      <c r="F20" s="232"/>
      <c r="G20" s="217"/>
      <c r="H20" s="215"/>
      <c r="I20" s="218">
        <f t="shared" si="0"/>
        <v>0</v>
      </c>
      <c r="J20" s="214"/>
      <c r="K20" s="217"/>
      <c r="L20" s="215"/>
      <c r="M20" s="218">
        <f t="shared" si="1"/>
        <v>0</v>
      </c>
      <c r="N20" s="217"/>
      <c r="O20" s="215"/>
      <c r="P20" s="213"/>
      <c r="Q20" s="219">
        <f t="shared" si="2"/>
        <v>0</v>
      </c>
      <c r="R20" s="220" t="e">
        <f t="shared" si="3"/>
        <v>#DIV/0!</v>
      </c>
      <c r="S20" s="221" t="e">
        <f t="shared" si="4"/>
        <v>#DIV/0!</v>
      </c>
      <c r="T20" s="222" t="e">
        <f t="shared" si="5"/>
        <v>#DIV/0!</v>
      </c>
      <c r="U20" s="222" t="e">
        <f t="shared" si="6"/>
        <v>#DIV/0!</v>
      </c>
      <c r="V20" s="223" t="e">
        <f t="shared" si="7"/>
        <v>#DIV/0!</v>
      </c>
      <c r="W20" s="220">
        <f t="shared" si="8"/>
        <v>0</v>
      </c>
      <c r="X20" s="223" t="e">
        <f t="shared" si="9"/>
        <v>#DIV/0!</v>
      </c>
    </row>
    <row r="21" spans="1:24" s="240" customFormat="1" ht="15.75" thickBot="1">
      <c r="A21" s="233" t="s">
        <v>420</v>
      </c>
      <c r="B21" s="234">
        <f>AVERAGE(B9:B20)</f>
        <v>150</v>
      </c>
      <c r="C21" s="235"/>
      <c r="D21" s="236"/>
      <c r="E21" s="236">
        <f>SUM(E9:E20)</f>
        <v>2</v>
      </c>
      <c r="F21" s="236">
        <f>SUM(F9:F20)</f>
        <v>2</v>
      </c>
      <c r="G21" s="236">
        <f t="shared" ref="G21:H21" si="10">SUM(G9:G20)</f>
        <v>10</v>
      </c>
      <c r="H21" s="236">
        <f t="shared" si="10"/>
        <v>0</v>
      </c>
      <c r="I21" s="237">
        <f t="shared" si="0"/>
        <v>10</v>
      </c>
      <c r="J21" s="235"/>
      <c r="K21" s="238"/>
      <c r="L21" s="236"/>
      <c r="M21" s="237">
        <f t="shared" si="1"/>
        <v>0</v>
      </c>
      <c r="N21" s="238"/>
      <c r="O21" s="236"/>
      <c r="P21" s="234"/>
      <c r="Q21" s="234">
        <f>SUM(Q9:Q20)</f>
        <v>142912</v>
      </c>
      <c r="R21" s="235">
        <f>(E21*240000)/Q21</f>
        <v>3.3587102552619794</v>
      </c>
      <c r="S21" s="238">
        <f t="shared" si="4"/>
        <v>3.3587102552619794</v>
      </c>
      <c r="T21" s="236">
        <f t="shared" si="5"/>
        <v>16.793551276309895</v>
      </c>
      <c r="U21" s="236">
        <f t="shared" si="6"/>
        <v>5.6404672894009945E-2</v>
      </c>
      <c r="V21" s="239">
        <f t="shared" si="7"/>
        <v>1.3333333333333334E-2</v>
      </c>
      <c r="W21" s="235">
        <f t="shared" si="8"/>
        <v>342988800000</v>
      </c>
      <c r="X21" s="239">
        <f t="shared" si="9"/>
        <v>0</v>
      </c>
    </row>
    <row r="23" spans="1:24" ht="15.75" thickBot="1"/>
    <row r="24" spans="1:24" ht="15.75" thickBot="1">
      <c r="A24" s="753" t="s">
        <v>421</v>
      </c>
      <c r="B24" s="754"/>
      <c r="C24" s="754"/>
      <c r="D24" s="754"/>
      <c r="E24" s="754"/>
      <c r="F24" s="754"/>
      <c r="G24" s="754"/>
      <c r="H24" s="755"/>
    </row>
    <row r="25" spans="1:24" ht="14.45" customHeight="1">
      <c r="A25" s="756" t="s">
        <v>422</v>
      </c>
      <c r="B25" s="757"/>
      <c r="C25" s="757"/>
      <c r="D25" s="757"/>
      <c r="E25" s="757"/>
      <c r="F25" s="757"/>
      <c r="G25" s="757"/>
      <c r="H25" s="758"/>
      <c r="I25" s="121"/>
      <c r="J25" s="121"/>
      <c r="K25" s="121"/>
      <c r="L25" s="121"/>
      <c r="M25" s="121"/>
      <c r="N25" s="121"/>
      <c r="O25" s="121"/>
      <c r="P25" s="121"/>
      <c r="Q25" s="121"/>
      <c r="R25" s="121"/>
      <c r="S25" s="121"/>
      <c r="T25" s="121"/>
      <c r="U25" s="121"/>
      <c r="V25" s="121"/>
      <c r="W25" s="121"/>
    </row>
    <row r="26" spans="1:24" ht="14.45" customHeight="1">
      <c r="A26" s="742" t="s">
        <v>423</v>
      </c>
      <c r="B26" s="743"/>
      <c r="C26" s="743"/>
      <c r="D26" s="743"/>
      <c r="E26" s="743"/>
      <c r="F26" s="743"/>
      <c r="G26" s="743"/>
      <c r="H26" s="744"/>
      <c r="I26" s="121"/>
      <c r="J26" s="121"/>
      <c r="K26" s="121"/>
      <c r="L26" s="121"/>
      <c r="M26" s="121"/>
      <c r="N26" s="121"/>
      <c r="O26" s="121"/>
      <c r="P26" s="121"/>
      <c r="Q26" s="121"/>
      <c r="R26" s="121"/>
      <c r="S26" s="121"/>
      <c r="T26" s="121"/>
      <c r="U26" s="121"/>
      <c r="V26" s="121"/>
      <c r="W26" s="121"/>
    </row>
    <row r="27" spans="1:24" ht="14.45" customHeight="1">
      <c r="A27" s="742" t="s">
        <v>424</v>
      </c>
      <c r="B27" s="743"/>
      <c r="C27" s="743"/>
      <c r="D27" s="743"/>
      <c r="E27" s="743"/>
      <c r="F27" s="743"/>
      <c r="G27" s="743"/>
      <c r="H27" s="744"/>
      <c r="I27" s="121"/>
      <c r="J27" s="121"/>
      <c r="K27" s="121"/>
      <c r="L27" s="121"/>
      <c r="M27" s="121"/>
      <c r="N27" s="121"/>
      <c r="O27" s="121"/>
      <c r="P27" s="121"/>
      <c r="Q27" s="121"/>
      <c r="R27" s="121"/>
      <c r="S27" s="121"/>
      <c r="T27" s="121"/>
      <c r="U27" s="121"/>
      <c r="V27" s="121"/>
      <c r="W27" s="121"/>
    </row>
    <row r="28" spans="1:24" ht="14.45" customHeight="1">
      <c r="A28" s="742" t="s">
        <v>425</v>
      </c>
      <c r="B28" s="743"/>
      <c r="C28" s="743"/>
      <c r="D28" s="743"/>
      <c r="E28" s="743"/>
      <c r="F28" s="743"/>
      <c r="G28" s="743"/>
      <c r="H28" s="744"/>
      <c r="I28" s="121"/>
      <c r="J28" s="121"/>
      <c r="K28" s="121"/>
      <c r="L28" s="121"/>
      <c r="M28" s="121"/>
      <c r="N28" s="121"/>
      <c r="O28" s="121"/>
      <c r="P28" s="121"/>
      <c r="Q28" s="121"/>
      <c r="R28" s="121"/>
      <c r="S28" s="121"/>
      <c r="T28" s="121"/>
      <c r="U28" s="121"/>
      <c r="V28" s="121"/>
      <c r="W28" s="121"/>
    </row>
    <row r="29" spans="1:24">
      <c r="A29" s="742" t="s">
        <v>426</v>
      </c>
      <c r="B29" s="743"/>
      <c r="C29" s="743"/>
      <c r="D29" s="743"/>
      <c r="E29" s="743"/>
      <c r="F29" s="743"/>
      <c r="G29" s="743"/>
      <c r="H29" s="744"/>
      <c r="I29" s="122"/>
      <c r="J29" s="122"/>
      <c r="K29" s="122"/>
      <c r="L29" s="122"/>
      <c r="M29" s="122"/>
      <c r="N29" s="122"/>
      <c r="O29" s="122"/>
      <c r="P29" s="122"/>
      <c r="Q29" s="122"/>
      <c r="R29" s="122"/>
      <c r="S29" s="122"/>
      <c r="T29" s="122"/>
      <c r="U29" s="122"/>
      <c r="V29" s="122"/>
      <c r="W29" s="122"/>
    </row>
    <row r="30" spans="1:24" ht="14.45" customHeight="1">
      <c r="A30" s="742" t="s">
        <v>427</v>
      </c>
      <c r="B30" s="743"/>
      <c r="C30" s="743"/>
      <c r="D30" s="743"/>
      <c r="E30" s="743"/>
      <c r="F30" s="743"/>
      <c r="G30" s="743"/>
      <c r="H30" s="744"/>
      <c r="I30" s="122"/>
      <c r="J30" s="122"/>
      <c r="K30" s="122"/>
      <c r="L30" s="122"/>
      <c r="M30" s="122"/>
      <c r="N30" s="122"/>
      <c r="O30" s="122"/>
      <c r="P30" s="122"/>
      <c r="Q30" s="122"/>
      <c r="R30" s="122"/>
      <c r="S30" s="122"/>
      <c r="T30" s="122"/>
      <c r="U30" s="122"/>
      <c r="V30" s="122"/>
      <c r="W30" s="122"/>
    </row>
    <row r="31" spans="1:24" ht="15.75" thickBot="1">
      <c r="A31" s="745" t="s">
        <v>428</v>
      </c>
      <c r="B31" s="746"/>
      <c r="C31" s="746"/>
      <c r="D31" s="746"/>
      <c r="E31" s="746"/>
      <c r="F31" s="746"/>
      <c r="G31" s="746"/>
      <c r="H31" s="747"/>
      <c r="I31" s="122"/>
      <c r="J31" s="122"/>
      <c r="K31" s="122"/>
      <c r="L31" s="122"/>
      <c r="M31" s="122"/>
      <c r="N31" s="122"/>
      <c r="O31" s="122"/>
      <c r="P31" s="122"/>
      <c r="Q31" s="122"/>
      <c r="R31" s="122"/>
      <c r="S31" s="122"/>
      <c r="T31" s="122"/>
      <c r="U31" s="122"/>
      <c r="V31" s="122"/>
      <c r="W31" s="122"/>
    </row>
    <row r="55" spans="1:13" ht="15.75" thickBot="1"/>
    <row r="56" spans="1:13" ht="15.75" thickBot="1">
      <c r="A56" s="748" t="s">
        <v>429</v>
      </c>
      <c r="B56" s="749"/>
      <c r="C56" s="749"/>
      <c r="D56" s="749"/>
      <c r="E56" s="749"/>
      <c r="F56" s="749"/>
      <c r="G56" s="749"/>
      <c r="H56" s="749"/>
      <c r="I56" s="749"/>
      <c r="J56" s="749"/>
      <c r="K56" s="749"/>
      <c r="L56" s="749"/>
      <c r="M56" s="750"/>
    </row>
    <row r="57" spans="1:13" ht="15.75" thickBot="1">
      <c r="A57" s="731" t="s">
        <v>430</v>
      </c>
      <c r="B57" s="732"/>
      <c r="C57" s="732"/>
      <c r="D57" s="732"/>
      <c r="E57" s="732"/>
      <c r="F57" s="732"/>
      <c r="G57" s="732"/>
      <c r="H57" s="732"/>
      <c r="I57" s="732"/>
      <c r="J57" s="732"/>
      <c r="K57" s="732"/>
      <c r="L57" s="732"/>
      <c r="M57" s="733"/>
    </row>
    <row r="58" spans="1:13" s="242" customFormat="1" ht="12">
      <c r="A58" s="734" t="str">
        <f>B8</f>
        <v>Nº TRABAJADORES</v>
      </c>
      <c r="B58" s="736" t="s">
        <v>431</v>
      </c>
      <c r="C58" s="736"/>
      <c r="D58" s="736"/>
      <c r="E58" s="241" t="s">
        <v>432</v>
      </c>
      <c r="F58" s="737" t="s">
        <v>412</v>
      </c>
      <c r="G58" s="739" t="s">
        <v>407</v>
      </c>
      <c r="H58" s="739"/>
      <c r="I58" s="739"/>
      <c r="J58" s="739"/>
      <c r="K58" s="739"/>
      <c r="L58" s="740" t="s">
        <v>408</v>
      </c>
      <c r="M58" s="741"/>
    </row>
    <row r="59" spans="1:13" s="246" customFormat="1" ht="60.75" customHeight="1">
      <c r="A59" s="735"/>
      <c r="B59" s="243" t="s">
        <v>433</v>
      </c>
      <c r="C59" s="243" t="s">
        <v>434</v>
      </c>
      <c r="D59" s="243" t="s">
        <v>435</v>
      </c>
      <c r="E59" s="244" t="s">
        <v>436</v>
      </c>
      <c r="F59" s="738"/>
      <c r="G59" s="243" t="s">
        <v>413</v>
      </c>
      <c r="H59" s="243" t="s">
        <v>414</v>
      </c>
      <c r="I59" s="243" t="s">
        <v>415</v>
      </c>
      <c r="J59" s="243" t="s">
        <v>416</v>
      </c>
      <c r="K59" s="243" t="s">
        <v>417</v>
      </c>
      <c r="L59" s="244" t="s">
        <v>418</v>
      </c>
      <c r="M59" s="245" t="s">
        <v>419</v>
      </c>
    </row>
    <row r="60" spans="1:13" s="251" customFormat="1" ht="15.75" thickBot="1">
      <c r="A60" s="247">
        <f>B21</f>
        <v>150</v>
      </c>
      <c r="B60" s="248">
        <f>E21</f>
        <v>2</v>
      </c>
      <c r="C60" s="248">
        <f>F21</f>
        <v>2</v>
      </c>
      <c r="D60" s="248">
        <f>I21</f>
        <v>10</v>
      </c>
      <c r="E60" s="248">
        <f>M21</f>
        <v>0</v>
      </c>
      <c r="F60" s="248">
        <f t="shared" ref="F60:M60" si="11">Q21</f>
        <v>142912</v>
      </c>
      <c r="G60" s="249">
        <f t="shared" si="11"/>
        <v>3.3587102552619794</v>
      </c>
      <c r="H60" s="248">
        <f t="shared" si="11"/>
        <v>3.3587102552619794</v>
      </c>
      <c r="I60" s="248">
        <f t="shared" si="11"/>
        <v>16.793551276309895</v>
      </c>
      <c r="J60" s="248">
        <f t="shared" si="11"/>
        <v>5.6404672894009945E-2</v>
      </c>
      <c r="K60" s="248">
        <f t="shared" si="11"/>
        <v>1.3333333333333334E-2</v>
      </c>
      <c r="L60" s="248">
        <f t="shared" si="11"/>
        <v>342988800000</v>
      </c>
      <c r="M60" s="250">
        <f t="shared" si="11"/>
        <v>0</v>
      </c>
    </row>
    <row r="61" spans="1:13" ht="15.75" thickBot="1">
      <c r="A61" s="731" t="s">
        <v>437</v>
      </c>
      <c r="B61" s="732"/>
      <c r="C61" s="732"/>
      <c r="D61" s="732"/>
      <c r="E61" s="732"/>
      <c r="F61" s="732"/>
      <c r="G61" s="732"/>
      <c r="H61" s="732"/>
      <c r="I61" s="732"/>
      <c r="J61" s="732"/>
      <c r="K61" s="732"/>
      <c r="L61" s="732"/>
      <c r="M61" s="733"/>
    </row>
    <row r="62" spans="1:13" s="242" customFormat="1" ht="12">
      <c r="A62" s="734" t="s">
        <v>216</v>
      </c>
      <c r="B62" s="736" t="s">
        <v>431</v>
      </c>
      <c r="C62" s="736"/>
      <c r="D62" s="736"/>
      <c r="E62" s="241" t="s">
        <v>432</v>
      </c>
      <c r="F62" s="737" t="s">
        <v>412</v>
      </c>
      <c r="G62" s="739" t="s">
        <v>407</v>
      </c>
      <c r="H62" s="739"/>
      <c r="I62" s="739"/>
      <c r="J62" s="739"/>
      <c r="K62" s="739"/>
      <c r="L62" s="740" t="s">
        <v>408</v>
      </c>
      <c r="M62" s="741"/>
    </row>
    <row r="63" spans="1:13" s="246" customFormat="1" ht="67.5" customHeight="1">
      <c r="A63" s="735"/>
      <c r="B63" s="243" t="s">
        <v>433</v>
      </c>
      <c r="C63" s="243" t="s">
        <v>434</v>
      </c>
      <c r="D63" s="243" t="s">
        <v>435</v>
      </c>
      <c r="E63" s="244" t="s">
        <v>436</v>
      </c>
      <c r="F63" s="738"/>
      <c r="G63" s="243" t="s">
        <v>413</v>
      </c>
      <c r="H63" s="243" t="s">
        <v>414</v>
      </c>
      <c r="I63" s="243" t="s">
        <v>415</v>
      </c>
      <c r="J63" s="243" t="s">
        <v>416</v>
      </c>
      <c r="K63" s="243" t="s">
        <v>417</v>
      </c>
      <c r="L63" s="244" t="s">
        <v>418</v>
      </c>
      <c r="M63" s="245" t="s">
        <v>419</v>
      </c>
    </row>
    <row r="64" spans="1:13" ht="15.75" thickBot="1">
      <c r="A64" s="252"/>
      <c r="B64" s="253"/>
      <c r="C64" s="253"/>
      <c r="D64" s="253"/>
      <c r="E64" s="253"/>
      <c r="F64" s="253"/>
      <c r="G64" s="253">
        <v>500</v>
      </c>
      <c r="H64" s="253"/>
      <c r="I64" s="253"/>
      <c r="J64" s="253"/>
      <c r="K64" s="253"/>
      <c r="L64" s="253"/>
      <c r="M64" s="254"/>
    </row>
    <row r="65" spans="1:13">
      <c r="A65" s="727" t="s">
        <v>438</v>
      </c>
      <c r="B65" s="728"/>
      <c r="C65" s="728"/>
      <c r="D65" s="728"/>
      <c r="E65" s="728"/>
      <c r="F65" s="255" t="s">
        <v>439</v>
      </c>
      <c r="G65" s="256">
        <f>+((G60*100/G64/100)-100%)</f>
        <v>-0.99328257948947607</v>
      </c>
      <c r="H65" s="257" t="e">
        <f t="shared" ref="H65:M65" si="12">+((H60*100/H64/100)-100%)</f>
        <v>#DIV/0!</v>
      </c>
      <c r="I65" s="257" t="e">
        <f t="shared" si="12"/>
        <v>#DIV/0!</v>
      </c>
      <c r="J65" s="257" t="e">
        <f t="shared" si="12"/>
        <v>#DIV/0!</v>
      </c>
      <c r="K65" s="257" t="e">
        <f t="shared" si="12"/>
        <v>#DIV/0!</v>
      </c>
      <c r="L65" s="257" t="e">
        <f t="shared" si="12"/>
        <v>#DIV/0!</v>
      </c>
      <c r="M65" s="257" t="e">
        <f t="shared" si="12"/>
        <v>#DIV/0!</v>
      </c>
    </row>
    <row r="66" spans="1:13" ht="15.75" thickBot="1">
      <c r="A66" s="729"/>
      <c r="B66" s="730"/>
      <c r="C66" s="730"/>
      <c r="D66" s="730"/>
      <c r="E66" s="730"/>
      <c r="F66" s="258" t="s">
        <v>440</v>
      </c>
      <c r="G66" s="258" t="str">
        <f>+IF((10%)&lt;G65,"NO LOGRADO","LOGRADO")</f>
        <v>LOGRADO</v>
      </c>
      <c r="H66" s="258" t="e">
        <f t="shared" ref="H66:M66" si="13">+IF((10%)&lt;H65,"NO LOGRADO","LOGRADO")</f>
        <v>#DIV/0!</v>
      </c>
      <c r="I66" s="258" t="e">
        <f t="shared" si="13"/>
        <v>#DIV/0!</v>
      </c>
      <c r="J66" s="258" t="e">
        <f t="shared" si="13"/>
        <v>#DIV/0!</v>
      </c>
      <c r="K66" s="258" t="e">
        <f t="shared" si="13"/>
        <v>#DIV/0!</v>
      </c>
      <c r="L66" s="258" t="e">
        <f t="shared" si="13"/>
        <v>#DIV/0!</v>
      </c>
      <c r="M66" s="258" t="e">
        <f t="shared" si="13"/>
        <v>#DIV/0!</v>
      </c>
    </row>
  </sheetData>
  <mergeCells count="30">
    <mergeCell ref="A28:H28"/>
    <mergeCell ref="A1:B3"/>
    <mergeCell ref="C1:V2"/>
    <mergeCell ref="C3:V3"/>
    <mergeCell ref="C7:F7"/>
    <mergeCell ref="G7:I7"/>
    <mergeCell ref="J7:M7"/>
    <mergeCell ref="R7:V7"/>
    <mergeCell ref="W7:X7"/>
    <mergeCell ref="A24:H24"/>
    <mergeCell ref="A25:H25"/>
    <mergeCell ref="A26:H26"/>
    <mergeCell ref="A27:H27"/>
    <mergeCell ref="A58:A59"/>
    <mergeCell ref="B58:D58"/>
    <mergeCell ref="F58:F59"/>
    <mergeCell ref="G58:K58"/>
    <mergeCell ref="L58:M58"/>
    <mergeCell ref="A29:H29"/>
    <mergeCell ref="A30:H30"/>
    <mergeCell ref="A31:H31"/>
    <mergeCell ref="A56:M56"/>
    <mergeCell ref="A57:M57"/>
    <mergeCell ref="A65:E66"/>
    <mergeCell ref="A61:M61"/>
    <mergeCell ref="A62:A63"/>
    <mergeCell ref="B62:D62"/>
    <mergeCell ref="F62:F63"/>
    <mergeCell ref="G62:K62"/>
    <mergeCell ref="L62:M62"/>
  </mergeCells>
  <conditionalFormatting sqref="G66:M66">
    <cfRule type="containsText" dxfId="1" priority="1" operator="containsText" text="NO LOGRADO">
      <formula>NOT(ISERROR(SEARCH("NO LOGRADO",G66)))</formula>
    </cfRule>
    <cfRule type="containsText" dxfId="0" priority="2" operator="containsText" text="LOGRADO">
      <formula>NOT(ISERROR(SEARCH("LOGRADO",G66)))</formula>
    </cfRule>
  </conditionalFormatting>
  <pageMargins left="0.7" right="0.7" top="0.75" bottom="0.75" header="0.3" footer="0.3"/>
  <drawing r:id="rId1"/>
  <legacy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A19"/>
  <sheetViews>
    <sheetView workbookViewId="0">
      <selection activeCell="A19" sqref="A19"/>
    </sheetView>
  </sheetViews>
  <sheetFormatPr baseColWidth="10" defaultRowHeight="14.25"/>
  <sheetData>
    <row r="1" spans="1:1">
      <c r="A1" t="s">
        <v>58</v>
      </c>
    </row>
    <row r="3" spans="1:1">
      <c r="A3" t="s">
        <v>60</v>
      </c>
    </row>
    <row r="5" spans="1:1">
      <c r="A5" t="s">
        <v>59</v>
      </c>
    </row>
    <row r="7" spans="1:1" ht="15">
      <c r="A7" t="s">
        <v>73</v>
      </c>
    </row>
    <row r="8" spans="1:1" ht="15">
      <c r="A8" s="1" t="s">
        <v>61</v>
      </c>
    </row>
    <row r="9" spans="1:1" ht="15">
      <c r="A9" t="s">
        <v>74</v>
      </c>
    </row>
    <row r="10" spans="1:1" ht="15">
      <c r="A10" t="s">
        <v>62</v>
      </c>
    </row>
    <row r="11" spans="1:1" ht="15">
      <c r="A11" t="s">
        <v>63</v>
      </c>
    </row>
    <row r="12" spans="1:1" ht="15">
      <c r="A12" t="s">
        <v>64</v>
      </c>
    </row>
    <row r="13" spans="1:1" ht="15">
      <c r="A13" t="s">
        <v>65</v>
      </c>
    </row>
    <row r="14" spans="1:1" ht="15">
      <c r="A14" t="s">
        <v>66</v>
      </c>
    </row>
    <row r="15" spans="1:1" ht="15">
      <c r="A15" t="s">
        <v>67</v>
      </c>
    </row>
    <row r="16" spans="1:1" ht="15">
      <c r="A16" t="s">
        <v>68</v>
      </c>
    </row>
    <row r="17" spans="1:1" ht="15">
      <c r="A17" t="s">
        <v>69</v>
      </c>
    </row>
    <row r="18" spans="1:1" ht="15">
      <c r="A18" t="s">
        <v>70</v>
      </c>
    </row>
    <row r="19" spans="1:1" ht="15">
      <c r="A19" t="s">
        <v>71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57</vt:i4>
      </vt:variant>
      <vt:variant>
        <vt:lpstr>Rangos con nombre</vt:lpstr>
      </vt:variant>
      <vt:variant>
        <vt:i4>54</vt:i4>
      </vt:variant>
    </vt:vector>
  </HeadingPairs>
  <TitlesOfParts>
    <vt:vector size="111" baseType="lpstr">
      <vt:lpstr>INDICADORES DE GESTIÓN </vt:lpstr>
      <vt:lpstr>Hoja1</vt:lpstr>
      <vt:lpstr>PLANEACIÓN PL-IND1</vt:lpstr>
      <vt:lpstr>PLANEACIÓN PL-IND2</vt:lpstr>
      <vt:lpstr>PLANEACIÓN PL-IND3</vt:lpstr>
      <vt:lpstr>PLANEACIÓN PL-IND4</vt:lpstr>
      <vt:lpstr>JURÍDICA GJU-IND1</vt:lpstr>
      <vt:lpstr>JURÍDICA GJU-IND2</vt:lpstr>
      <vt:lpstr>JURÍDICA GJU-IND3</vt:lpstr>
      <vt:lpstr>JURÍDICA GJU-IND4</vt:lpstr>
      <vt:lpstr>JURÍDICA GJU-IND5</vt:lpstr>
      <vt:lpstr>INFORMÁTICA INF-IND1</vt:lpstr>
      <vt:lpstr>INFORMÁTICA INF-IND2</vt:lpstr>
      <vt:lpstr>INFORMÁTICA INF-IND3</vt:lpstr>
      <vt:lpstr>INFORMÁTICA INF-IND4</vt:lpstr>
      <vt:lpstr>GES. DOCUMENTAL GDOC-IND1</vt:lpstr>
      <vt:lpstr>TESORERÍA TES-IND1</vt:lpstr>
      <vt:lpstr>CAJA MENOR CAJA-IND1</vt:lpstr>
      <vt:lpstr>CONTABILIDAD CONT-IND1</vt:lpstr>
      <vt:lpstr>CONTABILIDAD CONT-IND2</vt:lpstr>
      <vt:lpstr>PRESUPUESTO PRE-IND1</vt:lpstr>
      <vt:lpstr>PRESUPUESTO PRE-IND2</vt:lpstr>
      <vt:lpstr>PROYECTOS GPRO-IND1</vt:lpstr>
      <vt:lpstr>PROYECTOS GPRO-IND2</vt:lpstr>
      <vt:lpstr>PROYECTOS GPRO-IND3</vt:lpstr>
      <vt:lpstr>PROYECTOS GPRO-IND4</vt:lpstr>
      <vt:lpstr>PROYECTOS GPRO-IND5</vt:lpstr>
      <vt:lpstr>PROYECTOS GPRO-IND6</vt:lpstr>
      <vt:lpstr>T. HUMANO TH-IND1</vt:lpstr>
      <vt:lpstr>T. HUMANO TH-IND2</vt:lpstr>
      <vt:lpstr>T. HUMANO TH-IND3</vt:lpstr>
      <vt:lpstr>AT. USUARIO ATU-IND1</vt:lpstr>
      <vt:lpstr>AT. USUARIO ATU-IND2</vt:lpstr>
      <vt:lpstr>MANTENIMIENTO MANT-IND1</vt:lpstr>
      <vt:lpstr>MANTENIMIENTO MANT-IND2</vt:lpstr>
      <vt:lpstr>VIVIENDAS VIV-IND1</vt:lpstr>
      <vt:lpstr>VIVIENDAS VIV-IND2</vt:lpstr>
      <vt:lpstr>FINCA RAIZ FIN-IND1</vt:lpstr>
      <vt:lpstr>FINCA RAIZ FIN-IND2</vt:lpstr>
      <vt:lpstr>SER. PUBLICOS SPU-IND1</vt:lpstr>
      <vt:lpstr>SER. PUBLICOS SPU-IND2</vt:lpstr>
      <vt:lpstr>SER. PUBLICOS SPU-IND3</vt:lpstr>
      <vt:lpstr>SER. PUBLICOS SPU-IND4</vt:lpstr>
      <vt:lpstr>SER. PUBLICOS SPU-IND5</vt:lpstr>
      <vt:lpstr>CARTERA CART-IND1</vt:lpstr>
      <vt:lpstr>CONTRATOS ADQ-IND1</vt:lpstr>
      <vt:lpstr>CONTRATOS ADQ-IND2</vt:lpstr>
      <vt:lpstr>ALMACÉN ALM-IND1</vt:lpstr>
      <vt:lpstr>TRANSPORTES TRA-IND1</vt:lpstr>
      <vt:lpstr>TRANSPORTES TRA-IND2</vt:lpstr>
      <vt:lpstr>GESTIÓN INTEGRAL SGA-IND1</vt:lpstr>
      <vt:lpstr>GESTIÓN INTEGRAL SGA-IND2</vt:lpstr>
      <vt:lpstr>GESTIÓN INTEGRAL SGA-IND3</vt:lpstr>
      <vt:lpstr>GESTIÓN INTEGRAL SGA-IND4</vt:lpstr>
      <vt:lpstr>GESTIÓN INTEGRAL SGA-IND5</vt:lpstr>
      <vt:lpstr>ESTADISTICAS DE ACCIDENTALIDAD</vt:lpstr>
      <vt:lpstr>Instructivo</vt:lpstr>
      <vt:lpstr>'ALMACÉN ALM-IND1'!Área_de_impresión</vt:lpstr>
      <vt:lpstr>'AT. USUARIO ATU-IND1'!Área_de_impresión</vt:lpstr>
      <vt:lpstr>'AT. USUARIO ATU-IND2'!Área_de_impresión</vt:lpstr>
      <vt:lpstr>'CAJA MENOR CAJA-IND1'!Área_de_impresión</vt:lpstr>
      <vt:lpstr>'CARTERA CART-IND1'!Área_de_impresión</vt:lpstr>
      <vt:lpstr>'CONTABILIDAD CONT-IND1'!Área_de_impresión</vt:lpstr>
      <vt:lpstr>'CONTABILIDAD CONT-IND2'!Área_de_impresión</vt:lpstr>
      <vt:lpstr>'CONTRATOS ADQ-IND1'!Área_de_impresión</vt:lpstr>
      <vt:lpstr>'CONTRATOS ADQ-IND2'!Área_de_impresión</vt:lpstr>
      <vt:lpstr>'FINCA RAIZ FIN-IND1'!Área_de_impresión</vt:lpstr>
      <vt:lpstr>'FINCA RAIZ FIN-IND2'!Área_de_impresión</vt:lpstr>
      <vt:lpstr>'GES. DOCUMENTAL GDOC-IND1'!Área_de_impresión</vt:lpstr>
      <vt:lpstr>'GESTIÓN INTEGRAL SGA-IND1'!Área_de_impresión</vt:lpstr>
      <vt:lpstr>'GESTIÓN INTEGRAL SGA-IND2'!Área_de_impresión</vt:lpstr>
      <vt:lpstr>'GESTIÓN INTEGRAL SGA-IND3'!Área_de_impresión</vt:lpstr>
      <vt:lpstr>'GESTIÓN INTEGRAL SGA-IND4'!Área_de_impresión</vt:lpstr>
      <vt:lpstr>'GESTIÓN INTEGRAL SGA-IND5'!Área_de_impresión</vt:lpstr>
      <vt:lpstr>'INDICADORES DE GESTIÓN '!Área_de_impresión</vt:lpstr>
      <vt:lpstr>'INFORMÁTICA INF-IND1'!Área_de_impresión</vt:lpstr>
      <vt:lpstr>'INFORMÁTICA INF-IND2'!Área_de_impresión</vt:lpstr>
      <vt:lpstr>'INFORMÁTICA INF-IND3'!Área_de_impresión</vt:lpstr>
      <vt:lpstr>'INFORMÁTICA INF-IND4'!Área_de_impresión</vt:lpstr>
      <vt:lpstr>'JURÍDICA GJU-IND1'!Área_de_impresión</vt:lpstr>
      <vt:lpstr>'JURÍDICA GJU-IND2'!Área_de_impresión</vt:lpstr>
      <vt:lpstr>'JURÍDICA GJU-IND3'!Área_de_impresión</vt:lpstr>
      <vt:lpstr>'JURÍDICA GJU-IND4'!Área_de_impresión</vt:lpstr>
      <vt:lpstr>'JURÍDICA GJU-IND5'!Área_de_impresión</vt:lpstr>
      <vt:lpstr>'MANTENIMIENTO MANT-IND1'!Área_de_impresión</vt:lpstr>
      <vt:lpstr>'MANTENIMIENTO MANT-IND2'!Área_de_impresión</vt:lpstr>
      <vt:lpstr>'PLANEACIÓN PL-IND1'!Área_de_impresión</vt:lpstr>
      <vt:lpstr>'PLANEACIÓN PL-IND2'!Área_de_impresión</vt:lpstr>
      <vt:lpstr>'PLANEACIÓN PL-IND3'!Área_de_impresión</vt:lpstr>
      <vt:lpstr>'PLANEACIÓN PL-IND4'!Área_de_impresión</vt:lpstr>
      <vt:lpstr>'PRESUPUESTO PRE-IND1'!Área_de_impresión</vt:lpstr>
      <vt:lpstr>'PRESUPUESTO PRE-IND2'!Área_de_impresión</vt:lpstr>
      <vt:lpstr>'PROYECTOS GPRO-IND1'!Área_de_impresión</vt:lpstr>
      <vt:lpstr>'PROYECTOS GPRO-IND2'!Área_de_impresión</vt:lpstr>
      <vt:lpstr>'PROYECTOS GPRO-IND3'!Área_de_impresión</vt:lpstr>
      <vt:lpstr>'PROYECTOS GPRO-IND4'!Área_de_impresión</vt:lpstr>
      <vt:lpstr>'PROYECTOS GPRO-IND5'!Área_de_impresión</vt:lpstr>
      <vt:lpstr>'PROYECTOS GPRO-IND6'!Área_de_impresión</vt:lpstr>
      <vt:lpstr>'SER. PUBLICOS SPU-IND1'!Área_de_impresión</vt:lpstr>
      <vt:lpstr>'SER. PUBLICOS SPU-IND2'!Área_de_impresión</vt:lpstr>
      <vt:lpstr>'SER. PUBLICOS SPU-IND3'!Área_de_impresión</vt:lpstr>
      <vt:lpstr>'SER. PUBLICOS SPU-IND4'!Área_de_impresión</vt:lpstr>
      <vt:lpstr>'SER. PUBLICOS SPU-IND5'!Área_de_impresión</vt:lpstr>
      <vt:lpstr>'T. HUMANO TH-IND1'!Área_de_impresión</vt:lpstr>
      <vt:lpstr>'T. HUMANO TH-IND2'!Área_de_impresión</vt:lpstr>
      <vt:lpstr>'T. HUMANO TH-IND3'!Área_de_impresión</vt:lpstr>
      <vt:lpstr>'TESORERÍA TES-IND1'!Área_de_impresión</vt:lpstr>
      <vt:lpstr>'TRANSPORTES TRA-IND1'!Área_de_impresión</vt:lpstr>
      <vt:lpstr>'TRANSPORTES TRA-IND2'!Área_de_impresión</vt:lpstr>
      <vt:lpstr>'VIVIENDAS VIV-IND1'!Área_de_impresión</vt:lpstr>
      <vt:lpstr>'VIVIENDAS VIV-IND2'!Área_de_impresión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Lorena Rodríguez Moreno</dc:creator>
  <cp:lastModifiedBy>Dulian Paola Jimenez Gallardo</cp:lastModifiedBy>
  <cp:lastPrinted>2021-03-26T19:11:21Z</cp:lastPrinted>
  <dcterms:created xsi:type="dcterms:W3CDTF">2014-04-04T20:17:35Z</dcterms:created>
  <dcterms:modified xsi:type="dcterms:W3CDTF">2022-07-22T18:00:51Z</dcterms:modified>
</cp:coreProperties>
</file>